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urik_nv\Desktop\МПА на согласовании\Изменение МП 2021\"/>
    </mc:Choice>
  </mc:AlternateContent>
  <bookViews>
    <workbookView xWindow="0" yWindow="0" windowWidth="14370" windowHeight="11700"/>
  </bookViews>
  <sheets>
    <sheet name="пр 2" sheetId="1" r:id="rId1"/>
  </sheets>
  <definedNames>
    <definedName name="_xlnm.Print_Area" localSheetId="0">'пр 2'!$A$1:$N$164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6" i="1" l="1"/>
  <c r="M117" i="1"/>
  <c r="F154" i="1" l="1"/>
  <c r="F153" i="1"/>
  <c r="F156" i="1" s="1"/>
  <c r="E65" i="1"/>
  <c r="F65" i="1"/>
  <c r="G65" i="1"/>
  <c r="H65" i="1"/>
  <c r="I65" i="1"/>
  <c r="I64" i="1" s="1"/>
  <c r="J65" i="1"/>
  <c r="K65" i="1"/>
  <c r="L65" i="1"/>
  <c r="M65" i="1"/>
  <c r="M64" i="1" s="1"/>
  <c r="E66" i="1"/>
  <c r="E64" i="1" s="1"/>
  <c r="F66" i="1"/>
  <c r="G66" i="1"/>
  <c r="H66" i="1"/>
  <c r="I66" i="1"/>
  <c r="J66" i="1"/>
  <c r="K66" i="1"/>
  <c r="L66" i="1"/>
  <c r="M66" i="1"/>
  <c r="D66" i="1"/>
  <c r="D65" i="1"/>
  <c r="C69" i="1"/>
  <c r="C68" i="1"/>
  <c r="M67" i="1"/>
  <c r="L67" i="1"/>
  <c r="K67" i="1"/>
  <c r="J67" i="1"/>
  <c r="I67" i="1"/>
  <c r="H67" i="1"/>
  <c r="G67" i="1"/>
  <c r="F67" i="1"/>
  <c r="E67" i="1"/>
  <c r="D67" i="1"/>
  <c r="C72" i="1"/>
  <c r="C71" i="1"/>
  <c r="M70" i="1"/>
  <c r="L70" i="1"/>
  <c r="K70" i="1"/>
  <c r="J70" i="1"/>
  <c r="I70" i="1"/>
  <c r="H70" i="1"/>
  <c r="G70" i="1"/>
  <c r="F70" i="1"/>
  <c r="E70" i="1"/>
  <c r="D70" i="1"/>
  <c r="C75" i="1"/>
  <c r="C73" i="1" s="1"/>
  <c r="C74" i="1"/>
  <c r="M73" i="1"/>
  <c r="L73" i="1"/>
  <c r="K73" i="1"/>
  <c r="J73" i="1"/>
  <c r="I73" i="1"/>
  <c r="H73" i="1"/>
  <c r="G73" i="1"/>
  <c r="F73" i="1"/>
  <c r="E73" i="1"/>
  <c r="D73" i="1"/>
  <c r="H64" i="1"/>
  <c r="G64" i="1"/>
  <c r="K64" i="1"/>
  <c r="J64" i="1"/>
  <c r="L64" i="1"/>
  <c r="M108" i="1"/>
  <c r="M107" i="1"/>
  <c r="M106" i="1" s="1"/>
  <c r="L106" i="1"/>
  <c r="K106" i="1"/>
  <c r="J106" i="1"/>
  <c r="I106" i="1"/>
  <c r="C70" i="1" l="1"/>
  <c r="F64" i="1"/>
  <c r="C67" i="1"/>
  <c r="C66" i="1"/>
  <c r="D64" i="1"/>
  <c r="C65" i="1"/>
  <c r="E77" i="1"/>
  <c r="F77" i="1"/>
  <c r="G77" i="1"/>
  <c r="H77" i="1"/>
  <c r="I77" i="1"/>
  <c r="J77" i="1"/>
  <c r="K77" i="1"/>
  <c r="E78" i="1"/>
  <c r="F78" i="1"/>
  <c r="G78" i="1"/>
  <c r="H78" i="1"/>
  <c r="I78" i="1"/>
  <c r="J78" i="1"/>
  <c r="K78" i="1"/>
  <c r="D78" i="1"/>
  <c r="D77" i="1"/>
  <c r="C64" i="1" l="1"/>
  <c r="L77" i="1" l="1"/>
  <c r="L78" i="1"/>
  <c r="J140" i="1"/>
  <c r="K140" i="1"/>
  <c r="J142" i="1"/>
  <c r="K142" i="1"/>
  <c r="C120" i="1" l="1"/>
  <c r="C119" i="1"/>
  <c r="C118" i="1" s="1"/>
  <c r="M118" i="1"/>
  <c r="L118" i="1"/>
  <c r="K118" i="1"/>
  <c r="J118" i="1"/>
  <c r="I118" i="1"/>
  <c r="H118" i="1"/>
  <c r="G118" i="1"/>
  <c r="F118" i="1"/>
  <c r="E118" i="1"/>
  <c r="D118" i="1"/>
  <c r="C123" i="1" l="1"/>
  <c r="C122" i="1"/>
  <c r="M121" i="1"/>
  <c r="L121" i="1"/>
  <c r="K121" i="1"/>
  <c r="J121" i="1"/>
  <c r="I121" i="1"/>
  <c r="H121" i="1"/>
  <c r="G121" i="1"/>
  <c r="F121" i="1"/>
  <c r="E121" i="1"/>
  <c r="D121" i="1"/>
  <c r="C121" i="1" l="1"/>
  <c r="C46" i="1"/>
  <c r="E44" i="1"/>
  <c r="F44" i="1"/>
  <c r="F43" i="1" s="1"/>
  <c r="G44" i="1"/>
  <c r="G43" i="1" s="1"/>
  <c r="H44" i="1"/>
  <c r="H43" i="1" s="1"/>
  <c r="I44" i="1"/>
  <c r="I43" i="1" s="1"/>
  <c r="J44" i="1"/>
  <c r="J43" i="1" s="1"/>
  <c r="K44" i="1"/>
  <c r="K43" i="1" s="1"/>
  <c r="L44" i="1"/>
  <c r="L43" i="1" s="1"/>
  <c r="M44" i="1"/>
  <c r="M43" i="1" s="1"/>
  <c r="D44" i="1"/>
  <c r="D43" i="1" s="1"/>
  <c r="C58" i="1"/>
  <c r="C57" i="1" s="1"/>
  <c r="M57" i="1"/>
  <c r="L57" i="1"/>
  <c r="K57" i="1"/>
  <c r="J57" i="1"/>
  <c r="I57" i="1"/>
  <c r="H57" i="1"/>
  <c r="G57" i="1"/>
  <c r="F57" i="1"/>
  <c r="E57" i="1"/>
  <c r="D57" i="1"/>
  <c r="C56" i="1"/>
  <c r="C55" i="1" s="1"/>
  <c r="M55" i="1"/>
  <c r="L55" i="1"/>
  <c r="K55" i="1"/>
  <c r="J55" i="1"/>
  <c r="I55" i="1"/>
  <c r="H55" i="1"/>
  <c r="G55" i="1"/>
  <c r="F55" i="1"/>
  <c r="E55" i="1"/>
  <c r="D55" i="1"/>
  <c r="C54" i="1"/>
  <c r="C53" i="1" s="1"/>
  <c r="M53" i="1"/>
  <c r="L53" i="1"/>
  <c r="K53" i="1"/>
  <c r="J53" i="1"/>
  <c r="I53" i="1"/>
  <c r="H53" i="1"/>
  <c r="G53" i="1"/>
  <c r="F53" i="1"/>
  <c r="E53" i="1"/>
  <c r="D53" i="1"/>
  <c r="C52" i="1"/>
  <c r="C51" i="1" s="1"/>
  <c r="M51" i="1"/>
  <c r="L51" i="1"/>
  <c r="K51" i="1"/>
  <c r="J51" i="1"/>
  <c r="I51" i="1"/>
  <c r="H51" i="1"/>
  <c r="G51" i="1"/>
  <c r="F51" i="1"/>
  <c r="E51" i="1"/>
  <c r="D51" i="1"/>
  <c r="C50" i="1"/>
  <c r="C49" i="1" s="1"/>
  <c r="M49" i="1"/>
  <c r="L49" i="1"/>
  <c r="K49" i="1"/>
  <c r="J49" i="1"/>
  <c r="I49" i="1"/>
  <c r="H49" i="1"/>
  <c r="G49" i="1"/>
  <c r="F49" i="1"/>
  <c r="E49" i="1"/>
  <c r="D49" i="1"/>
  <c r="C48" i="1"/>
  <c r="C47" i="1" s="1"/>
  <c r="M47" i="1"/>
  <c r="L47" i="1"/>
  <c r="K47" i="1"/>
  <c r="J47" i="1"/>
  <c r="I47" i="1"/>
  <c r="H47" i="1"/>
  <c r="G47" i="1"/>
  <c r="F47" i="1"/>
  <c r="E47" i="1"/>
  <c r="D47" i="1"/>
  <c r="M45" i="1"/>
  <c r="L45" i="1"/>
  <c r="K45" i="1"/>
  <c r="J45" i="1"/>
  <c r="I45" i="1"/>
  <c r="H45" i="1"/>
  <c r="G45" i="1"/>
  <c r="F45" i="1"/>
  <c r="E45" i="1"/>
  <c r="D45" i="1"/>
  <c r="C45" i="1"/>
  <c r="C44" i="1" l="1"/>
  <c r="C43" i="1" s="1"/>
  <c r="E43" i="1"/>
  <c r="E20" i="1"/>
  <c r="F20" i="1"/>
  <c r="G20" i="1"/>
  <c r="H20" i="1"/>
  <c r="I20" i="1"/>
  <c r="J20" i="1"/>
  <c r="K20" i="1"/>
  <c r="L20" i="1"/>
  <c r="M20" i="1"/>
  <c r="E21" i="1"/>
  <c r="E61" i="1" s="1"/>
  <c r="F21" i="1"/>
  <c r="F61" i="1" s="1"/>
  <c r="G21" i="1"/>
  <c r="G61" i="1" s="1"/>
  <c r="H21" i="1"/>
  <c r="H61" i="1" s="1"/>
  <c r="I21" i="1"/>
  <c r="I61" i="1" s="1"/>
  <c r="J21" i="1"/>
  <c r="J61" i="1" s="1"/>
  <c r="K21" i="1"/>
  <c r="K61" i="1" s="1"/>
  <c r="L21" i="1"/>
  <c r="L61" i="1" s="1"/>
  <c r="M21" i="1"/>
  <c r="M61" i="1" s="1"/>
  <c r="D21" i="1"/>
  <c r="D61" i="1" s="1"/>
  <c r="D20" i="1"/>
  <c r="C42" i="1"/>
  <c r="C41" i="1"/>
  <c r="M40" i="1"/>
  <c r="L40" i="1"/>
  <c r="K40" i="1"/>
  <c r="J40" i="1"/>
  <c r="I40" i="1"/>
  <c r="H40" i="1"/>
  <c r="G40" i="1"/>
  <c r="F40" i="1"/>
  <c r="E40" i="1"/>
  <c r="D40" i="1"/>
  <c r="C61" i="1" l="1"/>
  <c r="C40" i="1"/>
  <c r="I97" i="1" l="1"/>
  <c r="M87" i="1" l="1"/>
  <c r="F76" i="1" l="1"/>
  <c r="K76" i="1"/>
  <c r="I76" i="1"/>
  <c r="E76" i="1"/>
  <c r="L76" i="1"/>
  <c r="H76" i="1"/>
  <c r="D76" i="1"/>
  <c r="G76" i="1"/>
  <c r="J76" i="1"/>
  <c r="M102" i="1" l="1"/>
  <c r="M101" i="1"/>
  <c r="M90" i="1"/>
  <c r="M89" i="1"/>
  <c r="M77" i="1" l="1"/>
  <c r="M78" i="1"/>
  <c r="D60" i="1"/>
  <c r="E60" i="1"/>
  <c r="F60" i="1"/>
  <c r="G60" i="1"/>
  <c r="H60" i="1"/>
  <c r="I60" i="1"/>
  <c r="J60" i="1"/>
  <c r="K60" i="1"/>
  <c r="L60" i="1"/>
  <c r="M60" i="1"/>
  <c r="C60" i="1" l="1"/>
  <c r="C59" i="1" s="1"/>
  <c r="M76" i="1"/>
  <c r="C127" i="1"/>
  <c r="D125" i="1"/>
  <c r="E125" i="1"/>
  <c r="E124" i="1" s="1"/>
  <c r="F125" i="1"/>
  <c r="F124" i="1" s="1"/>
  <c r="G125" i="1"/>
  <c r="G124" i="1" s="1"/>
  <c r="H125" i="1"/>
  <c r="H124" i="1" s="1"/>
  <c r="I125" i="1"/>
  <c r="I124" i="1" s="1"/>
  <c r="J125" i="1"/>
  <c r="J124" i="1" s="1"/>
  <c r="K125" i="1"/>
  <c r="K124" i="1" s="1"/>
  <c r="L125" i="1"/>
  <c r="L124" i="1" s="1"/>
  <c r="M125" i="1"/>
  <c r="M124" i="1" s="1"/>
  <c r="I132" i="1"/>
  <c r="J132" i="1"/>
  <c r="K132" i="1"/>
  <c r="L132" i="1"/>
  <c r="M132" i="1"/>
  <c r="H132" i="1"/>
  <c r="C151" i="1"/>
  <c r="C150" i="1"/>
  <c r="C148" i="1"/>
  <c r="D147" i="1"/>
  <c r="E147" i="1"/>
  <c r="F147" i="1"/>
  <c r="G147" i="1"/>
  <c r="H147" i="1"/>
  <c r="I147" i="1"/>
  <c r="J147" i="1"/>
  <c r="K147" i="1"/>
  <c r="L147" i="1"/>
  <c r="M147" i="1"/>
  <c r="D146" i="1"/>
  <c r="E146" i="1"/>
  <c r="F146" i="1"/>
  <c r="G146" i="1"/>
  <c r="H146" i="1"/>
  <c r="I146" i="1"/>
  <c r="J146" i="1"/>
  <c r="K146" i="1"/>
  <c r="L146" i="1"/>
  <c r="M146" i="1"/>
  <c r="D145" i="1"/>
  <c r="D153" i="1" s="1"/>
  <c r="D156" i="1" s="1"/>
  <c r="E145" i="1"/>
  <c r="F145" i="1"/>
  <c r="G145" i="1"/>
  <c r="G153" i="1" s="1"/>
  <c r="G156" i="1" s="1"/>
  <c r="H145" i="1"/>
  <c r="H153" i="1" s="1"/>
  <c r="H156" i="1" s="1"/>
  <c r="I145" i="1"/>
  <c r="J145" i="1"/>
  <c r="K145" i="1"/>
  <c r="K153" i="1" s="1"/>
  <c r="K156" i="1" s="1"/>
  <c r="L145" i="1"/>
  <c r="L153" i="1" s="1"/>
  <c r="L156" i="1" s="1"/>
  <c r="M145" i="1"/>
  <c r="M144" i="1" s="1"/>
  <c r="C16" i="1"/>
  <c r="C15" i="1" s="1"/>
  <c r="M15" i="1"/>
  <c r="L15" i="1"/>
  <c r="K15" i="1"/>
  <c r="I15" i="1"/>
  <c r="H15" i="1"/>
  <c r="G15" i="1"/>
  <c r="F15" i="1"/>
  <c r="E15" i="1"/>
  <c r="D15" i="1"/>
  <c r="K154" i="1" l="1"/>
  <c r="K157" i="1" s="1"/>
  <c r="K160" i="1" s="1"/>
  <c r="L154" i="1"/>
  <c r="L157" i="1" s="1"/>
  <c r="L160" i="1" s="1"/>
  <c r="H154" i="1"/>
  <c r="H157" i="1" s="1"/>
  <c r="H160" i="1" s="1"/>
  <c r="G154" i="1"/>
  <c r="G157" i="1" s="1"/>
  <c r="G160" i="1" s="1"/>
  <c r="L144" i="1"/>
  <c r="M154" i="1"/>
  <c r="M157" i="1" s="1"/>
  <c r="M160" i="1" s="1"/>
  <c r="I154" i="1"/>
  <c r="I157" i="1" s="1"/>
  <c r="I160" i="1" s="1"/>
  <c r="E154" i="1"/>
  <c r="E157" i="1" s="1"/>
  <c r="E160" i="1" s="1"/>
  <c r="H144" i="1"/>
  <c r="K159" i="1"/>
  <c r="G159" i="1"/>
  <c r="J144" i="1"/>
  <c r="J153" i="1"/>
  <c r="J156" i="1" s="1"/>
  <c r="F144" i="1"/>
  <c r="K144" i="1"/>
  <c r="J154" i="1"/>
  <c r="J157" i="1" s="1"/>
  <c r="J160" i="1" s="1"/>
  <c r="F157" i="1"/>
  <c r="F160" i="1" s="1"/>
  <c r="M153" i="1"/>
  <c r="M156" i="1" s="1"/>
  <c r="I144" i="1"/>
  <c r="I153" i="1"/>
  <c r="I156" i="1" s="1"/>
  <c r="E144" i="1"/>
  <c r="E153" i="1"/>
  <c r="E156" i="1" s="1"/>
  <c r="C125" i="1"/>
  <c r="L159" i="1"/>
  <c r="H159" i="1"/>
  <c r="D159" i="1"/>
  <c r="G144" i="1"/>
  <c r="D144" i="1"/>
  <c r="D154" i="1"/>
  <c r="D157" i="1" s="1"/>
  <c r="D160" i="1" s="1"/>
  <c r="C145" i="1"/>
  <c r="D124" i="1"/>
  <c r="J15" i="1"/>
  <c r="D126" i="1"/>
  <c r="E126" i="1"/>
  <c r="F126" i="1"/>
  <c r="G126" i="1"/>
  <c r="H126" i="1"/>
  <c r="I126" i="1"/>
  <c r="J126" i="1"/>
  <c r="K126" i="1"/>
  <c r="L126" i="1"/>
  <c r="M126" i="1"/>
  <c r="D128" i="1"/>
  <c r="E128" i="1"/>
  <c r="F128" i="1"/>
  <c r="G128" i="1"/>
  <c r="H128" i="1"/>
  <c r="I128" i="1"/>
  <c r="J128" i="1"/>
  <c r="K128" i="1"/>
  <c r="L128" i="1"/>
  <c r="M128" i="1"/>
  <c r="C129" i="1"/>
  <c r="C128" i="1" s="1"/>
  <c r="D130" i="1"/>
  <c r="E130" i="1"/>
  <c r="F130" i="1"/>
  <c r="G130" i="1"/>
  <c r="H130" i="1"/>
  <c r="I130" i="1"/>
  <c r="J130" i="1"/>
  <c r="K130" i="1"/>
  <c r="L130" i="1"/>
  <c r="M130" i="1"/>
  <c r="C131" i="1"/>
  <c r="C130" i="1" s="1"/>
  <c r="D132" i="1"/>
  <c r="E132" i="1"/>
  <c r="F132" i="1"/>
  <c r="G132" i="1"/>
  <c r="C133" i="1"/>
  <c r="C132" i="1" s="1"/>
  <c r="D134" i="1"/>
  <c r="E134" i="1"/>
  <c r="F134" i="1"/>
  <c r="G134" i="1"/>
  <c r="H134" i="1"/>
  <c r="I134" i="1"/>
  <c r="J134" i="1"/>
  <c r="K134" i="1"/>
  <c r="L134" i="1"/>
  <c r="M134" i="1"/>
  <c r="C135" i="1"/>
  <c r="C134" i="1" s="1"/>
  <c r="D136" i="1"/>
  <c r="E136" i="1"/>
  <c r="F136" i="1"/>
  <c r="G136" i="1"/>
  <c r="H136" i="1"/>
  <c r="I136" i="1"/>
  <c r="J136" i="1"/>
  <c r="K136" i="1"/>
  <c r="L136" i="1"/>
  <c r="M136" i="1"/>
  <c r="C137" i="1"/>
  <c r="C136" i="1" s="1"/>
  <c r="D138" i="1"/>
  <c r="E138" i="1"/>
  <c r="F138" i="1"/>
  <c r="G138" i="1"/>
  <c r="H138" i="1"/>
  <c r="I138" i="1"/>
  <c r="J138" i="1"/>
  <c r="K138" i="1"/>
  <c r="L138" i="1"/>
  <c r="M138" i="1"/>
  <c r="C139" i="1"/>
  <c r="C138" i="1" s="1"/>
  <c r="D140" i="1"/>
  <c r="E140" i="1"/>
  <c r="F140" i="1"/>
  <c r="G140" i="1"/>
  <c r="H140" i="1"/>
  <c r="I140" i="1"/>
  <c r="L140" i="1"/>
  <c r="M140" i="1"/>
  <c r="C141" i="1"/>
  <c r="C140" i="1" s="1"/>
  <c r="D142" i="1"/>
  <c r="E142" i="1"/>
  <c r="F142" i="1"/>
  <c r="G142" i="1"/>
  <c r="H142" i="1"/>
  <c r="I142" i="1"/>
  <c r="L142" i="1"/>
  <c r="M142" i="1"/>
  <c r="C143" i="1"/>
  <c r="C142" i="1" s="1"/>
  <c r="C96" i="1"/>
  <c r="C95" i="1"/>
  <c r="M94" i="1"/>
  <c r="L94" i="1"/>
  <c r="K94" i="1"/>
  <c r="J94" i="1"/>
  <c r="I94" i="1"/>
  <c r="H94" i="1"/>
  <c r="G94" i="1"/>
  <c r="F94" i="1"/>
  <c r="E94" i="1"/>
  <c r="D94" i="1"/>
  <c r="C93" i="1"/>
  <c r="C92" i="1"/>
  <c r="M91" i="1"/>
  <c r="L91" i="1"/>
  <c r="K91" i="1"/>
  <c r="J91" i="1"/>
  <c r="I91" i="1"/>
  <c r="H91" i="1"/>
  <c r="G91" i="1"/>
  <c r="F91" i="1"/>
  <c r="E91" i="1"/>
  <c r="D91" i="1"/>
  <c r="K158" i="1" l="1"/>
  <c r="L155" i="1"/>
  <c r="H158" i="1"/>
  <c r="L158" i="1"/>
  <c r="K155" i="1"/>
  <c r="G155" i="1"/>
  <c r="H155" i="1"/>
  <c r="G158" i="1"/>
  <c r="D155" i="1"/>
  <c r="E155" i="1"/>
  <c r="E159" i="1"/>
  <c r="E158" i="1" s="1"/>
  <c r="D158" i="1"/>
  <c r="M159" i="1"/>
  <c r="M158" i="1" s="1"/>
  <c r="M155" i="1"/>
  <c r="I159" i="1"/>
  <c r="I158" i="1" s="1"/>
  <c r="I155" i="1"/>
  <c r="F155" i="1"/>
  <c r="F159" i="1"/>
  <c r="F158" i="1" s="1"/>
  <c r="C156" i="1"/>
  <c r="J159" i="1"/>
  <c r="J158" i="1" s="1"/>
  <c r="J155" i="1"/>
  <c r="C124" i="1"/>
  <c r="C91" i="1"/>
  <c r="C126" i="1"/>
  <c r="C94" i="1"/>
  <c r="C39" i="1"/>
  <c r="C38" i="1"/>
  <c r="M37" i="1"/>
  <c r="L37" i="1"/>
  <c r="K37" i="1"/>
  <c r="J37" i="1"/>
  <c r="I37" i="1"/>
  <c r="H37" i="1"/>
  <c r="G37" i="1"/>
  <c r="F37" i="1"/>
  <c r="E37" i="1"/>
  <c r="D37" i="1"/>
  <c r="C36" i="1"/>
  <c r="C35" i="1"/>
  <c r="M34" i="1"/>
  <c r="L34" i="1"/>
  <c r="K34" i="1"/>
  <c r="J34" i="1"/>
  <c r="I34" i="1"/>
  <c r="H34" i="1"/>
  <c r="G34" i="1"/>
  <c r="F34" i="1"/>
  <c r="E34" i="1"/>
  <c r="D34" i="1"/>
  <c r="C37" i="1" l="1"/>
  <c r="C34" i="1"/>
  <c r="M149" i="1" l="1"/>
  <c r="L149" i="1"/>
  <c r="K149" i="1"/>
  <c r="J149" i="1"/>
  <c r="I149" i="1"/>
  <c r="H149" i="1"/>
  <c r="G149" i="1"/>
  <c r="F149" i="1"/>
  <c r="E149" i="1"/>
  <c r="D149" i="1"/>
  <c r="C147" i="1"/>
  <c r="C117" i="1"/>
  <c r="C116" i="1"/>
  <c r="M115" i="1"/>
  <c r="L115" i="1"/>
  <c r="K115" i="1"/>
  <c r="J115" i="1"/>
  <c r="I115" i="1"/>
  <c r="H115" i="1"/>
  <c r="G115" i="1"/>
  <c r="F115" i="1"/>
  <c r="E115" i="1"/>
  <c r="D115" i="1"/>
  <c r="C114" i="1"/>
  <c r="C113" i="1"/>
  <c r="M112" i="1"/>
  <c r="L112" i="1"/>
  <c r="K112" i="1"/>
  <c r="J112" i="1"/>
  <c r="I112" i="1"/>
  <c r="H112" i="1"/>
  <c r="G112" i="1"/>
  <c r="F112" i="1"/>
  <c r="E112" i="1"/>
  <c r="D112" i="1"/>
  <c r="C111" i="1"/>
  <c r="C110" i="1"/>
  <c r="M109" i="1"/>
  <c r="L109" i="1"/>
  <c r="K109" i="1"/>
  <c r="J109" i="1"/>
  <c r="I109" i="1"/>
  <c r="H109" i="1"/>
  <c r="G109" i="1"/>
  <c r="F109" i="1"/>
  <c r="E109" i="1"/>
  <c r="D109" i="1"/>
  <c r="C108" i="1"/>
  <c r="C107" i="1"/>
  <c r="H106" i="1"/>
  <c r="G106" i="1"/>
  <c r="F106" i="1"/>
  <c r="E106" i="1"/>
  <c r="D106" i="1"/>
  <c r="C105" i="1"/>
  <c r="C104" i="1"/>
  <c r="M103" i="1"/>
  <c r="L103" i="1"/>
  <c r="K103" i="1"/>
  <c r="J103" i="1"/>
  <c r="I103" i="1"/>
  <c r="H103" i="1"/>
  <c r="G103" i="1"/>
  <c r="F103" i="1"/>
  <c r="E103" i="1"/>
  <c r="D103" i="1"/>
  <c r="C102" i="1"/>
  <c r="C101" i="1"/>
  <c r="M100" i="1"/>
  <c r="L100" i="1"/>
  <c r="K100" i="1"/>
  <c r="J100" i="1"/>
  <c r="I100" i="1"/>
  <c r="H100" i="1"/>
  <c r="G100" i="1"/>
  <c r="F100" i="1"/>
  <c r="E100" i="1"/>
  <c r="D100" i="1"/>
  <c r="C84" i="1"/>
  <c r="C83" i="1"/>
  <c r="M82" i="1"/>
  <c r="L82" i="1"/>
  <c r="K82" i="1"/>
  <c r="J82" i="1"/>
  <c r="I82" i="1"/>
  <c r="H82" i="1"/>
  <c r="G82" i="1"/>
  <c r="F82" i="1"/>
  <c r="E82" i="1"/>
  <c r="D82" i="1"/>
  <c r="C99" i="1"/>
  <c r="C98" i="1"/>
  <c r="M97" i="1"/>
  <c r="L97" i="1"/>
  <c r="K97" i="1"/>
  <c r="J97" i="1"/>
  <c r="H97" i="1"/>
  <c r="G97" i="1"/>
  <c r="F97" i="1"/>
  <c r="E97" i="1"/>
  <c r="D97" i="1"/>
  <c r="C90" i="1"/>
  <c r="C89" i="1"/>
  <c r="M88" i="1"/>
  <c r="L88" i="1"/>
  <c r="K88" i="1"/>
  <c r="J88" i="1"/>
  <c r="I88" i="1"/>
  <c r="H88" i="1"/>
  <c r="G88" i="1"/>
  <c r="F88" i="1"/>
  <c r="E88" i="1"/>
  <c r="D88" i="1"/>
  <c r="C87" i="1"/>
  <c r="C86" i="1"/>
  <c r="M85" i="1"/>
  <c r="L85" i="1"/>
  <c r="K85" i="1"/>
  <c r="J85" i="1"/>
  <c r="I85" i="1"/>
  <c r="H85" i="1"/>
  <c r="G85" i="1"/>
  <c r="F85" i="1"/>
  <c r="E85" i="1"/>
  <c r="D85" i="1"/>
  <c r="D31" i="1"/>
  <c r="E31" i="1"/>
  <c r="F31" i="1"/>
  <c r="G31" i="1"/>
  <c r="H31" i="1"/>
  <c r="I31" i="1"/>
  <c r="J31" i="1"/>
  <c r="K31" i="1"/>
  <c r="L31" i="1"/>
  <c r="M31" i="1"/>
  <c r="D28" i="1"/>
  <c r="E28" i="1"/>
  <c r="F28" i="1"/>
  <c r="G28" i="1"/>
  <c r="H28" i="1"/>
  <c r="I28" i="1"/>
  <c r="J28" i="1"/>
  <c r="K28" i="1"/>
  <c r="L28" i="1"/>
  <c r="M28" i="1"/>
  <c r="C33" i="1"/>
  <c r="C32" i="1"/>
  <c r="C30" i="1"/>
  <c r="C29" i="1"/>
  <c r="D25" i="1"/>
  <c r="E25" i="1"/>
  <c r="F25" i="1"/>
  <c r="G25" i="1"/>
  <c r="H25" i="1"/>
  <c r="I25" i="1"/>
  <c r="J25" i="1"/>
  <c r="K25" i="1"/>
  <c r="L25" i="1"/>
  <c r="M25" i="1"/>
  <c r="C27" i="1"/>
  <c r="C26" i="1"/>
  <c r="C24" i="1"/>
  <c r="C23" i="1"/>
  <c r="D22" i="1"/>
  <c r="E22" i="1"/>
  <c r="F22" i="1"/>
  <c r="G22" i="1"/>
  <c r="H22" i="1"/>
  <c r="I22" i="1"/>
  <c r="J22" i="1"/>
  <c r="K22" i="1"/>
  <c r="L22" i="1"/>
  <c r="M22" i="1"/>
  <c r="C112" i="1" l="1"/>
  <c r="C149" i="1"/>
  <c r="C109" i="1"/>
  <c r="C106" i="1"/>
  <c r="C100" i="1"/>
  <c r="C115" i="1"/>
  <c r="C103" i="1"/>
  <c r="C82" i="1"/>
  <c r="C25" i="1"/>
  <c r="C88" i="1"/>
  <c r="C85" i="1"/>
  <c r="C97" i="1"/>
  <c r="C31" i="1"/>
  <c r="C20" i="1"/>
  <c r="C21" i="1"/>
  <c r="C22" i="1"/>
  <c r="C28" i="1"/>
  <c r="C19" i="1" l="1"/>
  <c r="C77" i="1" l="1"/>
  <c r="C78" i="1"/>
  <c r="C146" i="1"/>
  <c r="C144" i="1" s="1"/>
  <c r="C76" i="1" l="1"/>
  <c r="E19" i="1" l="1"/>
  <c r="E59" i="1" s="1"/>
  <c r="I19" i="1" l="1"/>
  <c r="I59" i="1" s="1"/>
  <c r="M19" i="1"/>
  <c r="M59" i="1" s="1"/>
  <c r="D19" i="1"/>
  <c r="D59" i="1" s="1"/>
  <c r="L19" i="1"/>
  <c r="L59" i="1" s="1"/>
  <c r="G19" i="1"/>
  <c r="G59" i="1" s="1"/>
  <c r="K19" i="1"/>
  <c r="K59" i="1" s="1"/>
  <c r="F19" i="1"/>
  <c r="F59" i="1" s="1"/>
  <c r="H19" i="1"/>
  <c r="H59" i="1" s="1"/>
  <c r="J19" i="1"/>
  <c r="J59" i="1" s="1"/>
  <c r="C81" i="1"/>
  <c r="C80" i="1"/>
  <c r="M79" i="1"/>
  <c r="L79" i="1"/>
  <c r="K79" i="1"/>
  <c r="J79" i="1"/>
  <c r="I79" i="1"/>
  <c r="H79" i="1"/>
  <c r="G79" i="1"/>
  <c r="F79" i="1"/>
  <c r="E79" i="1"/>
  <c r="D79" i="1"/>
  <c r="C79" i="1" l="1"/>
  <c r="H152" i="1"/>
  <c r="L152" i="1" l="1"/>
  <c r="C157" i="1"/>
  <c r="C155" i="1" s="1"/>
  <c r="D152" i="1"/>
  <c r="M152" i="1"/>
  <c r="C153" i="1"/>
  <c r="C154" i="1"/>
  <c r="I152" i="1"/>
  <c r="E152" i="1"/>
  <c r="G152" i="1"/>
  <c r="K152" i="1"/>
  <c r="J152" i="1"/>
  <c r="F152" i="1"/>
  <c r="C160" i="1" l="1"/>
  <c r="C152" i="1"/>
  <c r="C159" i="1" l="1"/>
  <c r="C158" i="1" s="1"/>
</calcChain>
</file>

<file path=xl/sharedStrings.xml><?xml version="1.0" encoding="utf-8"?>
<sst xmlns="http://schemas.openxmlformats.org/spreadsheetml/2006/main" count="292" uniqueCount="95">
  <si>
    <t>Наименование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</si>
  <si>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</si>
  <si>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</si>
  <si>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</si>
  <si>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</si>
  <si>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</si>
  <si>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</si>
  <si>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</si>
  <si>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</si>
  <si>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</si>
  <si>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</si>
  <si>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Подпрограмма «Общее и дополнительное образование в общеобразовательных учреждениях»</t>
  </si>
  <si>
    <t>Объем 
финансирования 
(всего, руб.)</t>
  </si>
  <si>
    <t xml:space="preserve">за счет средств местного бюджета </t>
  </si>
  <si>
    <t>Дополнительная потребность в объеме финансирования</t>
  </si>
  <si>
    <t>Всего по подпрограмме
«Общее и дополнительное образование в общеобразовательных учреждениях»</t>
  </si>
  <si>
    <t>Общий объем финансирования программы – всего, в том числе:</t>
  </si>
  <si>
    <t>Источники 
финанси-рования</t>
  </si>
  <si>
    <t>В том числе по годам</t>
  </si>
  <si>
    <t>Подпрограмма «Дошкольное образование в образовательных учреждениях, реализующих программу дошкольного образования»</t>
  </si>
  <si>
    <t>всего, в том числе</t>
  </si>
  <si>
    <t xml:space="preserve">муниципальной программы «Развитие образования города Сургута на период до 2030 года»
</t>
  </si>
  <si>
    <t>Задача 1.2. Развитие инфраструктуры образовательных учреждений, реализующих основную образовательную программу дошкольного образования, в целях повышения доступности дошкольного образования.</t>
  </si>
  <si>
    <t>ДАиГ</t>
  </si>
  <si>
    <t>Основное мероприятие 1.2.1.  «Приобретение объектов недвижимого имущества для размещения дошкольных и (или) общеобразовательных организаций»</t>
  </si>
  <si>
    <t>Задача 2.2. Развитие инфраструктуры образовательных учреждений, реализующих основную общеобразовательную программу, в целях улучшения условий оказания образовательных услуг.</t>
  </si>
  <si>
    <t>за счет средств местного бюджета</t>
  </si>
  <si>
    <t>Основное мероприятие 2.2.5.
«Проектирование, строительство (реконструкция) муниципальных объектов общего образования», 
в том числе:</t>
  </si>
  <si>
    <t>х</t>
  </si>
  <si>
    <t>Задача 1. Осуществление управленческих и иных функций по формированию открытой, саморазвивающейся, информационно и технически оснащенной образовательной системы, по реализации права населения города на общедоступное бесплатное дошкольное, общее и дополнительное образование, по обеспечению деятельности муниципальных учреждений, подведомственных департаменту образования.</t>
  </si>
  <si>
    <t>Основное мероприятие 2.2.3.
«Приобретение объектов общего образования»</t>
  </si>
  <si>
    <t>Основное мероприятие 2.2.4. 
«Выполнение работ по строительству спортивных центров с универсальным игровым залом» – всего, в том числе:</t>
  </si>
  <si>
    <t>Мероприятие 2.2.4.1. 
«Спортивный центр с универсальным игровым залом № 7 (МБОУ СШ № 12, микрорайон А)»</t>
  </si>
  <si>
    <t>Мероприятие 2.2.4.2. 
«Спортивный центр с универсальным игровым залом № 8 (МБОУ СОШ № 1, микрорайон 12)»</t>
  </si>
  <si>
    <t>Мероприятие 2.2.4.3. 
«Спортивный центр с универсальным игровым залом № 9 (МБОУ СОШ № 5, микрорайон 15А)»</t>
  </si>
  <si>
    <t>Мероприятие 2.2.4.4. 
«Спортивный центр с универсальным игровым залом № 10 (МБОУ СОШ № 20)»</t>
  </si>
  <si>
    <t xml:space="preserve">Мероприятие 2.2.4.5. 
«Спортивный центр с универсальным игровым залом № 11 (МБОУ Гимназия № 2)» </t>
  </si>
  <si>
    <t xml:space="preserve">Мероприятие 2.2.4.6. 
«Спортивный центр с универсальным игровым залом № 12 (МБОУ СОШ № 29)» 
</t>
  </si>
  <si>
    <t xml:space="preserve">Мероприятие 2.2.4.7. 
«Спортивный центр с универсальным игровым залом № 13 (МБОУ гимназия «Лаборатория Салахова», территория дошкольного отделения)» </t>
  </si>
  <si>
    <t xml:space="preserve">Мероприятие 2.2.4.8. 
«Спортивный центр с универсальным игровым залом № 14 (МБОУ СОШ № 8)» </t>
  </si>
  <si>
    <t xml:space="preserve">Мероприятие 2.2.4.9. 
«Спортивный центр с универсальным игровым залом № 15 (МБОУ СОШ № 1)»  </t>
  </si>
  <si>
    <t xml:space="preserve">Мероприятие  2.2.5.2.
«Клубно-спортивный блок  МБОУ СОШ № 38, пр. Пролетарский, 14А города Сургута. Реконструкция» 
(200 мест)
</t>
  </si>
  <si>
    <t>Мероприятие  2.2.5.1.
«МБОУ НШ «Перспектива».
Блок 2»  (300 мест)</t>
  </si>
  <si>
    <t>Основное мероприятие 
«Финансовое обеспечение мероприятий, направленных на создание универсальной безбарьерной среды в учреждениях, подведом-ственных департаменту образования»</t>
  </si>
  <si>
    <t xml:space="preserve">Цель программы: создание условий для подготовки конкурентоспособных граждан, обеспечение доступного и качественного непрерывного образования, соответствующего требованиям инновационного развития экономики города, современным потребностям общества, формирование открытой, саморазвивающейся, информационно и технически оснащенной образовательной системы, способной в полной мере удовлетворять образовательные запросы личности и социума.
</t>
  </si>
  <si>
    <t>за счет меж-бюджетных трансфертов 
из окружного бюджета</t>
  </si>
  <si>
    <t>департамент архитектуры 
и градо-строительства
(далее - 
ДАиГ)</t>
  </si>
  <si>
    <t>Мероприятие 1.2.1.1.
«Нежилое здание для размещения дошкольной образовательной организации»* (300 мест)</t>
  </si>
  <si>
    <t>Мероприятие 1.2.1.2.
«Нежилое здание для размещения дошкольной образовательной организации»* (200 мест)</t>
  </si>
  <si>
    <t>Мероприятие 1.2.1.3.
«Нежилое здание для размещения дошкольной образовательной организации»* (300 мест)</t>
  </si>
  <si>
    <t>Мероприятие 1.2.1.4.
«Нежилое здание для размещения дошкольной образовательной организации»* (300 мест)</t>
  </si>
  <si>
    <t xml:space="preserve">Мероприятие 1.2.1.5.
«Нежилое здание для размещения дошкольной образовательной организации»* (300 мест)
</t>
  </si>
  <si>
    <t xml:space="preserve">Мероприятие 1.2.1.6.
«Нежилое здание для размещения дошкольной образовательной организации»* (300 мест)
</t>
  </si>
  <si>
    <t>31Б</t>
  </si>
  <si>
    <t>Мероприятие 2.2.3.1. 
«Нежилое здание для размещения общеобразовательной организации с универсальной безбарьерной средой»* (990 мест)</t>
  </si>
  <si>
    <t>Мероприятие  2.2.3.2.
«Нежилое здание для размещения общеобразовательной организации с универсальной безбарьерной средой»* (1250 мест)</t>
  </si>
  <si>
    <t>МГ</t>
  </si>
  <si>
    <t>Мероприятие 2.2.3.5.
«Нежилое здание для размещения общеобразовательной организации с универсальной безбарьерной средой»* (1250 мест)</t>
  </si>
  <si>
    <t xml:space="preserve">Мероприятие 2.2.3.6.
«Нежилое здание для размещения общеобразовательной организации с универсальной безбарьерной средой»* (990 мест)
</t>
  </si>
  <si>
    <t xml:space="preserve">Мероприятие 2.2.3.7.
«Нежилое здание для размещения общеобразовательной организации «Школа-детский сад» с универсальной безбарьерной средой»** </t>
  </si>
  <si>
    <t xml:space="preserve">           Примечания: * - отражена базовая стоимость объекта без учета прогнозных индексов дефляторов;</t>
  </si>
  <si>
    <t>Ответственный (администратор или соадми-нистратор)</t>
  </si>
  <si>
    <t xml:space="preserve">Мероприятие 1.2.1.7.
«Нежилое здание для размещения дошкольной образовательной организации»* (300 мест)
</t>
  </si>
  <si>
    <t>Мероприятие 1.2.2.1.
МБДОУ детский сад № 36 «Яблонька»</t>
  </si>
  <si>
    <t>Мероприятие 1.2.2.2.
МБДОУ детский сад № 21 «Светлячок»</t>
  </si>
  <si>
    <t>Мероприятие 1.2.2.3.
МБДОУ детский сад № 29 «Журавушка»</t>
  </si>
  <si>
    <t>Мероприятие 1.2.2.4.
МБДОУ детский сад № 34 «Берёзка»</t>
  </si>
  <si>
    <t>Мероприятие 1.2.2.5.
МБДОУ детский сад № 43 «Лесная сказка»</t>
  </si>
  <si>
    <t>Мероприятие 1.2.2.6.
МБДОУ детский сад № 44 «Сибирячок»</t>
  </si>
  <si>
    <t>Мероприятие 1.2.2.7.
МБДОУ детский сад № 48 «Росток»</t>
  </si>
  <si>
    <t xml:space="preserve">Мероприятие 2.2.3.15.
Нежилое здание для размещения общеобразовательной организации «Школа-детский сад » (100 учащихся/200 мест)*
</t>
  </si>
  <si>
    <t xml:space="preserve">Мероприятие 2.2.3.14.
«Нежилое здание для размещения общеобразовательной организации с универсальной безбарьерной средой»* (1500 мест)
</t>
  </si>
  <si>
    <t xml:space="preserve">Основное мероприятие 1.2.2.
«Выполнение работ по капитальному ремонту объектов дошкольного образования» </t>
  </si>
  <si>
    <t>20А</t>
  </si>
  <si>
    <t>Мероприятие 2.2.3.3
«Средняя общеобразовательная школа в микрорайоне 24 г. Сургута (Общеобразовательная организация с универсальной безбарьерной средой)»** (1500 мест) (концессия)</t>
  </si>
  <si>
    <t>Мероприятие 2.2.3.4
«Средняя общеобразовательная школа на территории «Университетского городка»
(Общеобразовательная организация с универсальной безбарьерной средой)»**(1500 мест) (концессия)</t>
  </si>
  <si>
    <t>Мероприятие 2.2.3.9.
«Средняя общеобразовательная школа в 16А микрорайоне г. Сургута (Общеобразовательная организация с универсальной безбарьерной средой)»** (900 мест) (концессия)</t>
  </si>
  <si>
    <t>Мероприятие 2.2.3.10.
«Средняя общеобразовательная школа в микрорайоне 30 г. Сургута (Общеобразовательная организация с универсальной безбарьерной средой)»** (1500 мест) (концессия)</t>
  </si>
  <si>
    <t xml:space="preserve">Мероприятие 2.2.3.11.
«Средняя общеобразовательная школа № 4 в микрорайоне 28 г. Сургута. Блок 2»** (700 мест)
(концессия)
</t>
  </si>
  <si>
    <t>Мероприятие 2.2.3.12.
«Средняя общеобразовательная школа в микрорайоне 27А г. Сургута (Общеобразовательная организация с универсальной безбарьерной средой)»** (1500 мест) (концессия)</t>
  </si>
  <si>
    <t xml:space="preserve">Мероприятие 2.2.3.13.
«Школа-детский сад в 21-22 микрорайонах г. Сургута (200 учащихся/100 мест)»**
(концессия)
</t>
  </si>
  <si>
    <t xml:space="preserve">Всего по подпрограмме 
«Дошкольное образование 
в образовательных </t>
  </si>
  <si>
    <t>учреждениях, реализующих программу дошкольного образования»</t>
  </si>
  <si>
    <t xml:space="preserve">Основное мероприятие 2.2.2.
«Региональный проект «Современная школа» </t>
  </si>
  <si>
    <t>Мероприятие 2.2.2.4.
«Средняя общеобразовательная школа в микрорайоне 30А г. Сургута (Общеобразовательная организация с универсальной безбарьерной средой)» (1500 мест)  (концессия)</t>
  </si>
  <si>
    <t>Мероприятие 2.2.2.5.
«Средняя общеобразовательная школа в микрорайоне 38 г. Сургута (Общеобразовательная организация с универсальной безбарьерной средой)» (1500 мест)  (концессия)</t>
  </si>
  <si>
    <t>Мероприятие 2.2.2.6.
«Средняя общеобразовательная школа в микрорайоне 34 г. Сургута (Общеобразовательная организация с универсальной безбарьерной средой)» (1500 мест)  (концессия)</t>
  </si>
  <si>
    <t>ДО</t>
  </si>
  <si>
    <t>Объем финансирования соадминистратора – департамента архитектуры и градостроительства</t>
  </si>
  <si>
    <t xml:space="preserve">                              ** - отражена расчетная потребность в финансировании создания объекта. </t>
  </si>
  <si>
    <t xml:space="preserve">к постановлению </t>
  </si>
  <si>
    <t xml:space="preserve">Администрации города </t>
  </si>
  <si>
    <t>Приложение 2</t>
  </si>
  <si>
    <t>от ____________  № __________</t>
  </si>
  <si>
    <t xml:space="preserve">Мероприятие 2.2.3.8.
«Начальная образовательная школа в микрорайоне 45 г. Сургута»** (550 мест)
(концессия)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</si>
</sst>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22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  <font>
      <sz val="24"/>
      <name val="Times New Roman"/>
      <family val="1"/>
      <charset val="204"/>
    </font>
    <font>
      <sz val="24"/>
      <name val="Arial"/>
      <family val="2"/>
      <charset val="204"/>
    </font>
    <font>
      <b/>
      <sz val="24"/>
      <name val="Arial"/>
      <family val="2"/>
      <charset val="204"/>
    </font>
    <font>
      <i/>
      <sz val="24"/>
      <name val="Arial"/>
      <family val="2"/>
      <charset val="204"/>
    </font>
    <font>
      <sz val="26"/>
      <color indexed="8"/>
      <name val="Times New Roman"/>
      <family val="1"/>
      <charset val="204"/>
    </font>
    <font>
      <sz val="26"/>
      <color theme="1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</cellStyleXfs>
  <cellXfs count="56">
    <xf numFmtId="0" fontId="0" fillId="0" borderId="0" xfId="0"/>
    <xf numFmtId="0" fontId="4" fillId="0" borderId="0" xfId="0" applyFont="1" applyFill="1" applyBorder="1" applyAlignment="1">
      <alignment vertical="top"/>
    </xf>
    <xf numFmtId="3" fontId="7" fillId="0" borderId="1" xfId="0" applyNumberFormat="1" applyFont="1" applyFill="1" applyBorder="1" applyAlignment="1">
      <alignment horizontal="left" vertical="top" wrapText="1"/>
    </xf>
    <xf numFmtId="4" fontId="7" fillId="0" borderId="1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49" fontId="7" fillId="0" borderId="0" xfId="0" applyNumberFormat="1" applyFont="1" applyFill="1" applyBorder="1" applyAlignment="1">
      <alignment horizontal="left" vertical="top" wrapText="1"/>
    </xf>
    <xf numFmtId="3" fontId="7" fillId="0" borderId="0" xfId="0" applyNumberFormat="1" applyFont="1" applyFill="1" applyBorder="1" applyAlignment="1">
      <alignment horizontal="left" vertical="top" wrapText="1"/>
    </xf>
    <xf numFmtId="4" fontId="7" fillId="0" borderId="0" xfId="0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vertical="top"/>
    </xf>
    <xf numFmtId="0" fontId="10" fillId="0" borderId="0" xfId="0" applyFont="1" applyFill="1" applyBorder="1" applyAlignment="1">
      <alignment vertical="top"/>
    </xf>
    <xf numFmtId="4" fontId="5" fillId="0" borderId="0" xfId="0" applyNumberFormat="1" applyFont="1" applyFill="1" applyAlignment="1">
      <alignment vertical="top"/>
    </xf>
    <xf numFmtId="4" fontId="5" fillId="0" borderId="0" xfId="0" applyNumberFormat="1" applyFont="1" applyFill="1" applyAlignment="1">
      <alignment vertical="top" wrapText="1"/>
    </xf>
    <xf numFmtId="4" fontId="5" fillId="0" borderId="0" xfId="0" applyNumberFormat="1" applyFont="1" applyFill="1" applyAlignment="1">
      <alignment horizontal="center" vertical="top"/>
    </xf>
    <xf numFmtId="4" fontId="5" fillId="0" borderId="0" xfId="0" applyNumberFormat="1" applyFont="1" applyFill="1" applyAlignment="1">
      <alignment horizontal="right" vertical="top"/>
    </xf>
    <xf numFmtId="4" fontId="5" fillId="0" borderId="1" xfId="0" applyNumberFormat="1" applyFont="1" applyFill="1" applyBorder="1" applyAlignment="1">
      <alignment vertical="top"/>
    </xf>
    <xf numFmtId="3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center" vertical="top"/>
    </xf>
    <xf numFmtId="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49" fontId="7" fillId="0" borderId="1" xfId="0" applyNumberFormat="1" applyFont="1" applyFill="1" applyBorder="1" applyAlignment="1">
      <alignment vertical="top" wrapText="1"/>
    </xf>
    <xf numFmtId="3" fontId="7" fillId="0" borderId="1" xfId="0" applyNumberFormat="1" applyFont="1" applyFill="1" applyBorder="1" applyAlignment="1">
      <alignment vertical="top"/>
    </xf>
    <xf numFmtId="0" fontId="0" fillId="0" borderId="1" xfId="0" applyBorder="1" applyAlignment="1">
      <alignment vertical="top"/>
    </xf>
    <xf numFmtId="0" fontId="11" fillId="0" borderId="0" xfId="4" applyFont="1" applyAlignment="1">
      <alignment horizontal="left" vertical="top"/>
    </xf>
    <xf numFmtId="0" fontId="0" fillId="0" borderId="1" xfId="0" applyBorder="1" applyAlignment="1">
      <alignment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horizontal="left" vertical="top" wrapText="1"/>
    </xf>
    <xf numFmtId="0" fontId="0" fillId="0" borderId="0" xfId="0" applyFill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0" xfId="0" applyFont="1" applyFill="1" applyAlignment="1">
      <alignment vertical="top" wrapText="1"/>
    </xf>
    <xf numFmtId="4" fontId="5" fillId="0" borderId="1" xfId="0" applyNumberFormat="1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4" fontId="12" fillId="0" borderId="0" xfId="0" applyNumberFormat="1" applyFont="1" applyFill="1" applyAlignment="1">
      <alignment horizontal="center" vertical="top" wrapText="1"/>
    </xf>
    <xf numFmtId="4" fontId="13" fillId="0" borderId="0" xfId="0" applyNumberFormat="1" applyFont="1" applyFill="1" applyAlignment="1">
      <alignment vertical="top" wrapText="1"/>
    </xf>
    <xf numFmtId="0" fontId="13" fillId="0" borderId="0" xfId="0" applyFont="1" applyFill="1" applyAlignment="1">
      <alignment vertical="top" wrapText="1"/>
    </xf>
    <xf numFmtId="4" fontId="5" fillId="0" borderId="0" xfId="0" applyNumberFormat="1" applyFont="1" applyFill="1" applyAlignment="1">
      <alignment horizontal="left" vertical="top" wrapText="1"/>
    </xf>
    <xf numFmtId="4" fontId="6" fillId="0" borderId="0" xfId="0" applyNumberFormat="1" applyFont="1" applyFill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/>
    </xf>
    <xf numFmtId="49" fontId="7" fillId="0" borderId="2" xfId="0" applyNumberFormat="1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left" vertical="top" wrapText="1"/>
    </xf>
  </cellXfs>
  <cellStyles count="6">
    <cellStyle name="Обычный" xfId="0" builtinId="0"/>
    <cellStyle name="Обычный 2" xfId="1"/>
    <cellStyle name="Обычный 2 2" xfId="5"/>
    <cellStyle name="Обычный 3" xfId="3"/>
    <cellStyle name="Обычный 4" xfId="4"/>
    <cellStyle name="Процент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164"/>
  <sheetViews>
    <sheetView showZeros="0" tabSelected="1" view="pageBreakPreview" topLeftCell="A136" zoomScale="41" zoomScaleNormal="41" zoomScaleSheetLayoutView="41" zoomScalePageLayoutView="26" workbookViewId="0">
      <selection activeCell="A158" sqref="A158:A160"/>
    </sheetView>
  </sheetViews>
  <sheetFormatPr defaultColWidth="9.28515625" defaultRowHeight="30.75" outlineLevelRow="1" x14ac:dyDescent="0.25"/>
  <cols>
    <col min="1" max="1" width="61.7109375" style="12" customWidth="1"/>
    <col min="2" max="2" width="30.28515625" style="13" customWidth="1"/>
    <col min="3" max="3" width="38.7109375" style="14" customWidth="1"/>
    <col min="4" max="4" width="34.28515625" style="14" customWidth="1"/>
    <col min="5" max="5" width="36" style="14" customWidth="1"/>
    <col min="6" max="6" width="35.28515625" style="14" customWidth="1"/>
    <col min="7" max="7" width="36.28515625" style="14" customWidth="1"/>
    <col min="8" max="8" width="36.7109375" style="14" customWidth="1"/>
    <col min="9" max="9" width="37" style="14" customWidth="1"/>
    <col min="10" max="10" width="37.42578125" style="14" customWidth="1"/>
    <col min="11" max="12" width="36.5703125" style="14" customWidth="1"/>
    <col min="13" max="13" width="36.28515625" style="14" customWidth="1"/>
    <col min="14" max="14" width="35.140625" style="12" customWidth="1"/>
    <col min="15" max="16" width="9.28515625" style="12"/>
    <col min="17" max="19" width="9.28515625" style="12" customWidth="1"/>
    <col min="20" max="16384" width="9.28515625" style="12"/>
  </cols>
  <sheetData>
    <row r="1" spans="1:14" ht="33" x14ac:dyDescent="0.25">
      <c r="B1" s="12"/>
      <c r="M1" s="27" t="s">
        <v>92</v>
      </c>
    </row>
    <row r="2" spans="1:14" ht="32.450000000000003" customHeight="1" x14ac:dyDescent="0.25">
      <c r="B2" s="12"/>
      <c r="M2" s="27" t="s">
        <v>90</v>
      </c>
    </row>
    <row r="3" spans="1:14" ht="36.6" customHeight="1" x14ac:dyDescent="0.25">
      <c r="B3" s="12"/>
      <c r="M3" s="27" t="s">
        <v>91</v>
      </c>
    </row>
    <row r="4" spans="1:14" ht="35.450000000000003" customHeight="1" x14ac:dyDescent="0.25">
      <c r="B4" s="12"/>
      <c r="M4" s="27" t="s">
        <v>93</v>
      </c>
    </row>
    <row r="5" spans="1:14" x14ac:dyDescent="0.25">
      <c r="B5" s="12"/>
    </row>
    <row r="6" spans="1:14" x14ac:dyDescent="0.25">
      <c r="N6" s="15"/>
    </row>
    <row r="7" spans="1:14" ht="33.75" x14ac:dyDescent="0.25">
      <c r="A7" s="40" t="s">
        <v>14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2"/>
    </row>
    <row r="8" spans="1:14" ht="33.75" x14ac:dyDescent="0.25">
      <c r="A8" s="40" t="s">
        <v>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2"/>
    </row>
    <row r="9" spans="1:14" ht="31.15" customHeight="1" x14ac:dyDescent="0.25">
      <c r="A9" s="43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</row>
    <row r="10" spans="1:14" ht="35.25" customHeight="1" x14ac:dyDescent="0.25">
      <c r="A10" s="35" t="s">
        <v>0</v>
      </c>
      <c r="B10" s="35" t="s">
        <v>17</v>
      </c>
      <c r="C10" s="35" t="s">
        <v>12</v>
      </c>
      <c r="D10" s="35" t="s">
        <v>18</v>
      </c>
      <c r="E10" s="35"/>
      <c r="F10" s="45"/>
      <c r="G10" s="45"/>
      <c r="H10" s="45"/>
      <c r="I10" s="45"/>
      <c r="J10" s="45"/>
      <c r="K10" s="45"/>
      <c r="L10" s="45"/>
      <c r="M10" s="45"/>
      <c r="N10" s="35" t="s">
        <v>61</v>
      </c>
    </row>
    <row r="11" spans="1:14" s="13" customFormat="1" ht="129.75" customHeight="1" x14ac:dyDescent="0.25">
      <c r="A11" s="35"/>
      <c r="B11" s="35"/>
      <c r="C11" s="35"/>
      <c r="D11" s="20" t="s">
        <v>1</v>
      </c>
      <c r="E11" s="20" t="s">
        <v>2</v>
      </c>
      <c r="F11" s="20" t="s">
        <v>3</v>
      </c>
      <c r="G11" s="20" t="s">
        <v>4</v>
      </c>
      <c r="H11" s="20" t="s">
        <v>5</v>
      </c>
      <c r="I11" s="20" t="s">
        <v>6</v>
      </c>
      <c r="J11" s="20" t="s">
        <v>7</v>
      </c>
      <c r="K11" s="20" t="s">
        <v>8</v>
      </c>
      <c r="L11" s="20" t="s">
        <v>9</v>
      </c>
      <c r="M11" s="20" t="s">
        <v>10</v>
      </c>
      <c r="N11" s="35"/>
    </row>
    <row r="12" spans="1:14" s="13" customFormat="1" x14ac:dyDescent="0.25">
      <c r="A12" s="17">
        <v>1</v>
      </c>
      <c r="B12" s="17">
        <v>2</v>
      </c>
      <c r="C12" s="17">
        <v>3</v>
      </c>
      <c r="D12" s="17">
        <v>4</v>
      </c>
      <c r="E12" s="17">
        <v>5</v>
      </c>
      <c r="F12" s="17">
        <v>6</v>
      </c>
      <c r="G12" s="17">
        <v>7</v>
      </c>
      <c r="H12" s="17">
        <v>8</v>
      </c>
      <c r="I12" s="17">
        <v>9</v>
      </c>
      <c r="J12" s="17">
        <v>10</v>
      </c>
      <c r="K12" s="17">
        <v>11</v>
      </c>
      <c r="L12" s="17">
        <v>12</v>
      </c>
      <c r="M12" s="17">
        <v>13</v>
      </c>
      <c r="N12" s="17">
        <v>14</v>
      </c>
    </row>
    <row r="13" spans="1:14" s="13" customFormat="1" ht="72" customHeight="1" x14ac:dyDescent="0.25">
      <c r="A13" s="38" t="s">
        <v>44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</row>
    <row r="14" spans="1:14" s="13" customFormat="1" ht="73.900000000000006" customHeight="1" x14ac:dyDescent="0.25">
      <c r="A14" s="38" t="s">
        <v>29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</row>
    <row r="15" spans="1:14" ht="61.5" x14ac:dyDescent="0.25">
      <c r="A15" s="38" t="s">
        <v>43</v>
      </c>
      <c r="B15" s="18" t="s">
        <v>20</v>
      </c>
      <c r="C15" s="20">
        <f t="shared" ref="C15:M15" si="0">C16</f>
        <v>132437360</v>
      </c>
      <c r="D15" s="20">
        <f t="shared" si="0"/>
        <v>0</v>
      </c>
      <c r="E15" s="20">
        <f t="shared" si="0"/>
        <v>0</v>
      </c>
      <c r="F15" s="20">
        <f t="shared" si="0"/>
        <v>0</v>
      </c>
      <c r="G15" s="20">
        <f t="shared" si="0"/>
        <v>2800000</v>
      </c>
      <c r="H15" s="20">
        <f t="shared" si="0"/>
        <v>113495320</v>
      </c>
      <c r="I15" s="20">
        <f t="shared" si="0"/>
        <v>928330</v>
      </c>
      <c r="J15" s="20">
        <f t="shared" si="0"/>
        <v>15213710</v>
      </c>
      <c r="K15" s="20">
        <f t="shared" si="0"/>
        <v>0</v>
      </c>
      <c r="L15" s="20">
        <f t="shared" si="0"/>
        <v>0</v>
      </c>
      <c r="M15" s="20">
        <f t="shared" si="0"/>
        <v>0</v>
      </c>
      <c r="N15" s="35" t="s">
        <v>46</v>
      </c>
    </row>
    <row r="16" spans="1:14" ht="205.5" customHeight="1" x14ac:dyDescent="0.25">
      <c r="A16" s="46"/>
      <c r="B16" s="18" t="s">
        <v>26</v>
      </c>
      <c r="C16" s="20">
        <f>SUM(D16:M16)</f>
        <v>132437360</v>
      </c>
      <c r="D16" s="20"/>
      <c r="E16" s="20"/>
      <c r="F16" s="20"/>
      <c r="G16" s="20">
        <v>2800000</v>
      </c>
      <c r="H16" s="20">
        <v>113495320</v>
      </c>
      <c r="I16" s="20">
        <v>928330</v>
      </c>
      <c r="J16" s="20">
        <v>15213710</v>
      </c>
      <c r="K16" s="20"/>
      <c r="L16" s="20"/>
      <c r="M16" s="20"/>
      <c r="N16" s="48"/>
    </row>
    <row r="17" spans="1:14" ht="34.5" customHeight="1" x14ac:dyDescent="0.25">
      <c r="A17" s="38" t="s">
        <v>19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49"/>
    </row>
    <row r="18" spans="1:14" ht="36" customHeight="1" x14ac:dyDescent="0.25">
      <c r="A18" s="38" t="s">
        <v>22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49"/>
    </row>
    <row r="19" spans="1:14" ht="81.75" customHeight="1" x14ac:dyDescent="0.25">
      <c r="A19" s="34" t="s">
        <v>24</v>
      </c>
      <c r="B19" s="2" t="s">
        <v>20</v>
      </c>
      <c r="C19" s="3">
        <f>C20+C21</f>
        <v>3562237600</v>
      </c>
      <c r="D19" s="3">
        <f t="shared" ref="D19:M19" si="1">D20+D21</f>
        <v>0</v>
      </c>
      <c r="E19" s="3">
        <f t="shared" si="1"/>
        <v>0</v>
      </c>
      <c r="F19" s="3">
        <f t="shared" si="1"/>
        <v>0</v>
      </c>
      <c r="G19" s="3">
        <f t="shared" si="1"/>
        <v>1453229480</v>
      </c>
      <c r="H19" s="3">
        <f t="shared" si="1"/>
        <v>0</v>
      </c>
      <c r="I19" s="3">
        <f t="shared" si="1"/>
        <v>0</v>
      </c>
      <c r="J19" s="3">
        <f t="shared" si="1"/>
        <v>1581756090</v>
      </c>
      <c r="K19" s="3">
        <f t="shared" si="1"/>
        <v>0</v>
      </c>
      <c r="L19" s="3">
        <f t="shared" si="1"/>
        <v>527252030</v>
      </c>
      <c r="M19" s="3">
        <f t="shared" si="1"/>
        <v>0</v>
      </c>
      <c r="N19" s="35" t="s">
        <v>23</v>
      </c>
    </row>
    <row r="20" spans="1:14" ht="175.5" customHeight="1" x14ac:dyDescent="0.25">
      <c r="A20" s="34"/>
      <c r="B20" s="2" t="s">
        <v>45</v>
      </c>
      <c r="C20" s="3">
        <f>SUM(D20:M20)</f>
        <v>3384125720</v>
      </c>
      <c r="D20" s="3">
        <f>D23+D26+D29+D32+D35+D38+D41</f>
        <v>0</v>
      </c>
      <c r="E20" s="3">
        <f t="shared" ref="E20:M20" si="2">E23+E26+E29+E32+E35+E38+E41</f>
        <v>0</v>
      </c>
      <c r="F20" s="3">
        <f t="shared" si="2"/>
        <v>0</v>
      </c>
      <c r="G20" s="3">
        <f t="shared" si="2"/>
        <v>1380568006</v>
      </c>
      <c r="H20" s="3">
        <f t="shared" si="2"/>
        <v>0</v>
      </c>
      <c r="I20" s="3">
        <f t="shared" si="2"/>
        <v>0</v>
      </c>
      <c r="J20" s="3">
        <f t="shared" si="2"/>
        <v>1502668285.5</v>
      </c>
      <c r="K20" s="3">
        <f t="shared" si="2"/>
        <v>0</v>
      </c>
      <c r="L20" s="3">
        <f t="shared" si="2"/>
        <v>500889428.5</v>
      </c>
      <c r="M20" s="3">
        <f t="shared" si="2"/>
        <v>0</v>
      </c>
      <c r="N20" s="36"/>
    </row>
    <row r="21" spans="1:14" ht="123" x14ac:dyDescent="0.25">
      <c r="A21" s="34"/>
      <c r="B21" s="2" t="s">
        <v>13</v>
      </c>
      <c r="C21" s="3">
        <f>SUM(D21:M21)</f>
        <v>178111880</v>
      </c>
      <c r="D21" s="3">
        <f>D24+D27+D30+D33+D36+D39+D42</f>
        <v>0</v>
      </c>
      <c r="E21" s="3">
        <f t="shared" ref="E21:M21" si="3">E24+E27+E30+E33+E36+E39+E42</f>
        <v>0</v>
      </c>
      <c r="F21" s="3">
        <f t="shared" si="3"/>
        <v>0</v>
      </c>
      <c r="G21" s="3">
        <f t="shared" si="3"/>
        <v>72661474</v>
      </c>
      <c r="H21" s="3">
        <f t="shared" si="3"/>
        <v>0</v>
      </c>
      <c r="I21" s="3">
        <f t="shared" si="3"/>
        <v>0</v>
      </c>
      <c r="J21" s="3">
        <f t="shared" si="3"/>
        <v>79087804.5</v>
      </c>
      <c r="K21" s="3">
        <f t="shared" si="3"/>
        <v>0</v>
      </c>
      <c r="L21" s="3">
        <f t="shared" si="3"/>
        <v>26362601.5</v>
      </c>
      <c r="M21" s="3">
        <f t="shared" si="3"/>
        <v>0</v>
      </c>
      <c r="N21" s="36"/>
    </row>
    <row r="22" spans="1:14" ht="61.5" x14ac:dyDescent="0.25">
      <c r="A22" s="29" t="s">
        <v>47</v>
      </c>
      <c r="B22" s="2" t="s">
        <v>20</v>
      </c>
      <c r="C22" s="3">
        <f>C23+C24</f>
        <v>527252030</v>
      </c>
      <c r="D22" s="3">
        <f t="shared" ref="D22:M22" si="4">D23+D24</f>
        <v>0</v>
      </c>
      <c r="E22" s="3">
        <f t="shared" si="4"/>
        <v>0</v>
      </c>
      <c r="F22" s="3">
        <f t="shared" si="4"/>
        <v>0</v>
      </c>
      <c r="G22" s="3">
        <f t="shared" si="4"/>
        <v>527252030</v>
      </c>
      <c r="H22" s="3">
        <f t="shared" si="4"/>
        <v>0</v>
      </c>
      <c r="I22" s="3">
        <f t="shared" si="4"/>
        <v>0</v>
      </c>
      <c r="J22" s="3">
        <f t="shared" si="4"/>
        <v>0</v>
      </c>
      <c r="K22" s="3">
        <f t="shared" si="4"/>
        <v>0</v>
      </c>
      <c r="L22" s="3">
        <f t="shared" si="4"/>
        <v>0</v>
      </c>
      <c r="M22" s="3">
        <f t="shared" si="4"/>
        <v>0</v>
      </c>
      <c r="N22" s="35" t="s">
        <v>23</v>
      </c>
    </row>
    <row r="23" spans="1:14" ht="153.75" x14ac:dyDescent="0.25">
      <c r="A23" s="29"/>
      <c r="B23" s="2" t="s">
        <v>45</v>
      </c>
      <c r="C23" s="3">
        <f>SUM(D23:M23)</f>
        <v>500889428.5</v>
      </c>
      <c r="D23" s="3"/>
      <c r="E23" s="3"/>
      <c r="F23" s="3"/>
      <c r="G23" s="3">
        <v>500889428.5</v>
      </c>
      <c r="H23" s="3"/>
      <c r="I23" s="3"/>
      <c r="J23" s="3"/>
      <c r="K23" s="3"/>
      <c r="L23" s="3"/>
      <c r="M23" s="3"/>
      <c r="N23" s="36"/>
    </row>
    <row r="24" spans="1:14" ht="123" x14ac:dyDescent="0.25">
      <c r="A24" s="29"/>
      <c r="B24" s="2" t="s">
        <v>13</v>
      </c>
      <c r="C24" s="3">
        <f>SUM(D24:M24)</f>
        <v>26362601.5</v>
      </c>
      <c r="D24" s="3"/>
      <c r="E24" s="3"/>
      <c r="F24" s="3"/>
      <c r="G24" s="3">
        <v>26362601.5</v>
      </c>
      <c r="H24" s="3"/>
      <c r="I24" s="3"/>
      <c r="J24" s="3"/>
      <c r="K24" s="3"/>
      <c r="L24" s="3"/>
      <c r="M24" s="3"/>
      <c r="N24" s="36"/>
    </row>
    <row r="25" spans="1:14" ht="61.5" customHeight="1" x14ac:dyDescent="0.25">
      <c r="A25" s="34" t="s">
        <v>48</v>
      </c>
      <c r="B25" s="2" t="s">
        <v>20</v>
      </c>
      <c r="C25" s="3">
        <f>C26+C27</f>
        <v>398725420</v>
      </c>
      <c r="D25" s="3">
        <f t="shared" ref="D25:M25" si="5">D26+D27</f>
        <v>0</v>
      </c>
      <c r="E25" s="3">
        <f t="shared" si="5"/>
        <v>0</v>
      </c>
      <c r="F25" s="3">
        <f t="shared" si="5"/>
        <v>0</v>
      </c>
      <c r="G25" s="3">
        <f t="shared" si="5"/>
        <v>398725420</v>
      </c>
      <c r="H25" s="3">
        <f t="shared" si="5"/>
        <v>0</v>
      </c>
      <c r="I25" s="3">
        <f t="shared" si="5"/>
        <v>0</v>
      </c>
      <c r="J25" s="3">
        <f t="shared" si="5"/>
        <v>0</v>
      </c>
      <c r="K25" s="3">
        <f t="shared" si="5"/>
        <v>0</v>
      </c>
      <c r="L25" s="3">
        <f t="shared" si="5"/>
        <v>0</v>
      </c>
      <c r="M25" s="3">
        <f t="shared" si="5"/>
        <v>0</v>
      </c>
      <c r="N25" s="35" t="s">
        <v>23</v>
      </c>
    </row>
    <row r="26" spans="1:14" ht="153.75" x14ac:dyDescent="0.25">
      <c r="A26" s="34"/>
      <c r="B26" s="2" t="s">
        <v>45</v>
      </c>
      <c r="C26" s="3">
        <f>SUM(D26:M26)</f>
        <v>378789149</v>
      </c>
      <c r="D26" s="3"/>
      <c r="E26" s="3"/>
      <c r="F26" s="3"/>
      <c r="G26" s="3">
        <v>378789149</v>
      </c>
      <c r="H26" s="3"/>
      <c r="I26" s="3"/>
      <c r="J26" s="3"/>
      <c r="K26" s="3"/>
      <c r="L26" s="3"/>
      <c r="M26" s="3"/>
      <c r="N26" s="35"/>
    </row>
    <row r="27" spans="1:14" ht="123" x14ac:dyDescent="0.25">
      <c r="A27" s="22"/>
      <c r="B27" s="2" t="s">
        <v>13</v>
      </c>
      <c r="C27" s="3">
        <f>SUM(D27:M27)</f>
        <v>19936271</v>
      </c>
      <c r="D27" s="3"/>
      <c r="E27" s="3"/>
      <c r="F27" s="3"/>
      <c r="G27" s="3">
        <v>19936271</v>
      </c>
      <c r="H27" s="3"/>
      <c r="I27" s="3"/>
      <c r="J27" s="3"/>
      <c r="K27" s="3"/>
      <c r="L27" s="3"/>
      <c r="M27" s="3"/>
      <c r="N27" s="23"/>
    </row>
    <row r="28" spans="1:14" s="11" customFormat="1" ht="61.5" outlineLevel="1" x14ac:dyDescent="0.25">
      <c r="A28" s="29" t="s">
        <v>49</v>
      </c>
      <c r="B28" s="2" t="s">
        <v>20</v>
      </c>
      <c r="C28" s="3">
        <f>C29+C30</f>
        <v>527252030</v>
      </c>
      <c r="D28" s="3">
        <f t="shared" ref="D28:M28" si="6">D29+D30</f>
        <v>0</v>
      </c>
      <c r="E28" s="3">
        <f t="shared" si="6"/>
        <v>0</v>
      </c>
      <c r="F28" s="3">
        <f t="shared" si="6"/>
        <v>0</v>
      </c>
      <c r="G28" s="3">
        <f t="shared" si="6"/>
        <v>527252030</v>
      </c>
      <c r="H28" s="3">
        <f t="shared" si="6"/>
        <v>0</v>
      </c>
      <c r="I28" s="3">
        <f t="shared" si="6"/>
        <v>0</v>
      </c>
      <c r="J28" s="3">
        <f t="shared" si="6"/>
        <v>0</v>
      </c>
      <c r="K28" s="3">
        <f t="shared" si="6"/>
        <v>0</v>
      </c>
      <c r="L28" s="3">
        <f t="shared" si="6"/>
        <v>0</v>
      </c>
      <c r="M28" s="3">
        <f t="shared" si="6"/>
        <v>0</v>
      </c>
      <c r="N28" s="31" t="s">
        <v>23</v>
      </c>
    </row>
    <row r="29" spans="1:14" s="11" customFormat="1" ht="162.75" customHeight="1" outlineLevel="1" x14ac:dyDescent="0.25">
      <c r="A29" s="29"/>
      <c r="B29" s="2" t="s">
        <v>45</v>
      </c>
      <c r="C29" s="3">
        <f>SUM(D29:M29)</f>
        <v>500889428.5</v>
      </c>
      <c r="D29" s="3"/>
      <c r="E29" s="3"/>
      <c r="F29" s="3"/>
      <c r="G29" s="3">
        <v>500889428.5</v>
      </c>
      <c r="H29" s="3"/>
      <c r="I29" s="3"/>
      <c r="J29" s="3"/>
      <c r="K29" s="3"/>
      <c r="L29" s="3"/>
      <c r="M29" s="3"/>
      <c r="N29" s="31"/>
    </row>
    <row r="30" spans="1:14" s="11" customFormat="1" ht="123" outlineLevel="1" x14ac:dyDescent="0.25">
      <c r="A30" s="29"/>
      <c r="B30" s="2" t="s">
        <v>13</v>
      </c>
      <c r="C30" s="3">
        <f>SUM(D30:M30)</f>
        <v>26362601.5</v>
      </c>
      <c r="D30" s="3"/>
      <c r="E30" s="3"/>
      <c r="F30" s="3"/>
      <c r="G30" s="3">
        <v>26362601.5</v>
      </c>
      <c r="H30" s="3"/>
      <c r="I30" s="3"/>
      <c r="J30" s="3"/>
      <c r="K30" s="3"/>
      <c r="L30" s="3"/>
      <c r="M30" s="3"/>
      <c r="N30" s="31"/>
    </row>
    <row r="31" spans="1:14" s="11" customFormat="1" ht="61.5" outlineLevel="1" x14ac:dyDescent="0.25">
      <c r="A31" s="29" t="s">
        <v>50</v>
      </c>
      <c r="B31" s="2" t="s">
        <v>20</v>
      </c>
      <c r="C31" s="3">
        <f>C32+C33</f>
        <v>527252030</v>
      </c>
      <c r="D31" s="3">
        <f t="shared" ref="D31:M31" si="7">D32+D33</f>
        <v>0</v>
      </c>
      <c r="E31" s="3">
        <f t="shared" si="7"/>
        <v>0</v>
      </c>
      <c r="F31" s="3">
        <f t="shared" si="7"/>
        <v>0</v>
      </c>
      <c r="G31" s="3">
        <f t="shared" si="7"/>
        <v>0</v>
      </c>
      <c r="H31" s="3">
        <f t="shared" si="7"/>
        <v>0</v>
      </c>
      <c r="I31" s="3">
        <f t="shared" si="7"/>
        <v>0</v>
      </c>
      <c r="J31" s="3">
        <f t="shared" si="7"/>
        <v>527252030</v>
      </c>
      <c r="K31" s="3">
        <f t="shared" si="7"/>
        <v>0</v>
      </c>
      <c r="L31" s="3">
        <f t="shared" si="7"/>
        <v>0</v>
      </c>
      <c r="M31" s="3">
        <f t="shared" si="7"/>
        <v>0</v>
      </c>
      <c r="N31" s="31" t="s">
        <v>23</v>
      </c>
    </row>
    <row r="32" spans="1:14" s="11" customFormat="1" ht="153.75" outlineLevel="1" x14ac:dyDescent="0.25">
      <c r="A32" s="29"/>
      <c r="B32" s="2" t="s">
        <v>45</v>
      </c>
      <c r="C32" s="3">
        <f>SUM(D32:M32)</f>
        <v>500889428.5</v>
      </c>
      <c r="D32" s="3"/>
      <c r="E32" s="3"/>
      <c r="F32" s="3"/>
      <c r="G32" s="3"/>
      <c r="H32" s="3"/>
      <c r="I32" s="3"/>
      <c r="J32" s="3">
        <v>500889428.5</v>
      </c>
      <c r="K32" s="3"/>
      <c r="L32" s="3"/>
      <c r="M32" s="3"/>
      <c r="N32" s="31"/>
    </row>
    <row r="33" spans="1:14" s="11" customFormat="1" ht="123" outlineLevel="1" x14ac:dyDescent="0.25">
      <c r="A33" s="29"/>
      <c r="B33" s="2" t="s">
        <v>13</v>
      </c>
      <c r="C33" s="3">
        <f>SUM(D33:M33)</f>
        <v>26362601.5</v>
      </c>
      <c r="D33" s="3"/>
      <c r="E33" s="3"/>
      <c r="F33" s="3"/>
      <c r="G33" s="3"/>
      <c r="H33" s="3"/>
      <c r="I33" s="3"/>
      <c r="J33" s="3">
        <v>26362601.5</v>
      </c>
      <c r="K33" s="3"/>
      <c r="L33" s="3"/>
      <c r="M33" s="3"/>
      <c r="N33" s="31"/>
    </row>
    <row r="34" spans="1:14" s="11" customFormat="1" ht="61.5" outlineLevel="1" x14ac:dyDescent="0.25">
      <c r="A34" s="29" t="s">
        <v>51</v>
      </c>
      <c r="B34" s="2" t="s">
        <v>20</v>
      </c>
      <c r="C34" s="3">
        <f t="shared" ref="C34:M34" si="8">C35+C36</f>
        <v>527252030</v>
      </c>
      <c r="D34" s="3">
        <f t="shared" si="8"/>
        <v>0</v>
      </c>
      <c r="E34" s="3">
        <f t="shared" si="8"/>
        <v>0</v>
      </c>
      <c r="F34" s="3">
        <f t="shared" si="8"/>
        <v>0</v>
      </c>
      <c r="G34" s="3">
        <f t="shared" si="8"/>
        <v>0</v>
      </c>
      <c r="H34" s="3">
        <f t="shared" si="8"/>
        <v>0</v>
      </c>
      <c r="I34" s="3">
        <f t="shared" si="8"/>
        <v>0</v>
      </c>
      <c r="J34" s="3">
        <f t="shared" si="8"/>
        <v>527252030</v>
      </c>
      <c r="K34" s="3">
        <f t="shared" si="8"/>
        <v>0</v>
      </c>
      <c r="L34" s="3">
        <f t="shared" si="8"/>
        <v>0</v>
      </c>
      <c r="M34" s="3">
        <f t="shared" si="8"/>
        <v>0</v>
      </c>
      <c r="N34" s="31" t="s">
        <v>23</v>
      </c>
    </row>
    <row r="35" spans="1:14" s="11" customFormat="1" ht="153.75" outlineLevel="1" x14ac:dyDescent="0.25">
      <c r="A35" s="29"/>
      <c r="B35" s="2" t="s">
        <v>45</v>
      </c>
      <c r="C35" s="3">
        <f>SUM(D35:M35)</f>
        <v>500889428.5</v>
      </c>
      <c r="D35" s="3"/>
      <c r="E35" s="3"/>
      <c r="F35" s="3"/>
      <c r="G35" s="3"/>
      <c r="H35" s="3"/>
      <c r="I35" s="3"/>
      <c r="J35" s="3">
        <v>500889428.5</v>
      </c>
      <c r="K35" s="3"/>
      <c r="L35" s="3"/>
      <c r="M35" s="3"/>
      <c r="N35" s="31"/>
    </row>
    <row r="36" spans="1:14" s="11" customFormat="1" ht="123" outlineLevel="1" x14ac:dyDescent="0.25">
      <c r="A36" s="29"/>
      <c r="B36" s="2" t="s">
        <v>13</v>
      </c>
      <c r="C36" s="3">
        <f>SUM(D36:M36)</f>
        <v>26362601.5</v>
      </c>
      <c r="D36" s="3"/>
      <c r="E36" s="3"/>
      <c r="F36" s="3"/>
      <c r="G36" s="3"/>
      <c r="H36" s="3"/>
      <c r="I36" s="3"/>
      <c r="J36" s="3">
        <v>26362601.5</v>
      </c>
      <c r="K36" s="3"/>
      <c r="L36" s="3"/>
      <c r="M36" s="3"/>
      <c r="N36" s="31"/>
    </row>
    <row r="37" spans="1:14" s="11" customFormat="1" ht="61.5" outlineLevel="1" x14ac:dyDescent="0.25">
      <c r="A37" s="29" t="s">
        <v>52</v>
      </c>
      <c r="B37" s="2" t="s">
        <v>20</v>
      </c>
      <c r="C37" s="3">
        <f t="shared" ref="C37:M37" si="9">C38+C39</f>
        <v>527252030</v>
      </c>
      <c r="D37" s="3">
        <f t="shared" si="9"/>
        <v>0</v>
      </c>
      <c r="E37" s="3">
        <f t="shared" si="9"/>
        <v>0</v>
      </c>
      <c r="F37" s="3">
        <f t="shared" si="9"/>
        <v>0</v>
      </c>
      <c r="G37" s="3">
        <f t="shared" si="9"/>
        <v>0</v>
      </c>
      <c r="H37" s="3">
        <f t="shared" si="9"/>
        <v>0</v>
      </c>
      <c r="I37" s="3">
        <f t="shared" si="9"/>
        <v>0</v>
      </c>
      <c r="J37" s="3">
        <f t="shared" si="9"/>
        <v>527252030</v>
      </c>
      <c r="K37" s="3">
        <f t="shared" si="9"/>
        <v>0</v>
      </c>
      <c r="L37" s="3">
        <f t="shared" si="9"/>
        <v>0</v>
      </c>
      <c r="M37" s="3">
        <f t="shared" si="9"/>
        <v>0</v>
      </c>
      <c r="N37" s="31" t="s">
        <v>23</v>
      </c>
    </row>
    <row r="38" spans="1:14" s="11" customFormat="1" ht="153.75" outlineLevel="1" x14ac:dyDescent="0.25">
      <c r="A38" s="29"/>
      <c r="B38" s="2" t="s">
        <v>45</v>
      </c>
      <c r="C38" s="3">
        <f>SUM(D38:M38)</f>
        <v>500889428.5</v>
      </c>
      <c r="D38" s="3"/>
      <c r="E38" s="3"/>
      <c r="F38" s="3"/>
      <c r="G38" s="3"/>
      <c r="H38" s="3"/>
      <c r="I38" s="3"/>
      <c r="J38" s="3">
        <v>500889428.5</v>
      </c>
      <c r="K38" s="3"/>
      <c r="L38" s="3"/>
      <c r="M38" s="3"/>
      <c r="N38" s="31"/>
    </row>
    <row r="39" spans="1:14" s="11" customFormat="1" ht="123" outlineLevel="1" x14ac:dyDescent="0.25">
      <c r="A39" s="29"/>
      <c r="B39" s="2" t="s">
        <v>13</v>
      </c>
      <c r="C39" s="3">
        <f>SUM(D39:M39)</f>
        <v>26362601.5</v>
      </c>
      <c r="D39" s="3"/>
      <c r="E39" s="3"/>
      <c r="F39" s="3"/>
      <c r="G39" s="3"/>
      <c r="H39" s="3"/>
      <c r="I39" s="3"/>
      <c r="J39" s="3">
        <v>26362601.5</v>
      </c>
      <c r="K39" s="3"/>
      <c r="L39" s="3"/>
      <c r="M39" s="3"/>
      <c r="N39" s="31"/>
    </row>
    <row r="40" spans="1:14" s="11" customFormat="1" ht="103.5" customHeight="1" outlineLevel="1" x14ac:dyDescent="0.25">
      <c r="A40" s="29" t="s">
        <v>62</v>
      </c>
      <c r="B40" s="2" t="s">
        <v>20</v>
      </c>
      <c r="C40" s="3">
        <f t="shared" ref="C40:M40" si="10">C41+C42</f>
        <v>527252030</v>
      </c>
      <c r="D40" s="3">
        <f t="shared" si="10"/>
        <v>0</v>
      </c>
      <c r="E40" s="3">
        <f t="shared" si="10"/>
        <v>0</v>
      </c>
      <c r="F40" s="3">
        <f t="shared" si="10"/>
        <v>0</v>
      </c>
      <c r="G40" s="3">
        <f t="shared" si="10"/>
        <v>0</v>
      </c>
      <c r="H40" s="3">
        <f t="shared" si="10"/>
        <v>0</v>
      </c>
      <c r="I40" s="3">
        <f t="shared" si="10"/>
        <v>0</v>
      </c>
      <c r="J40" s="3">
        <f t="shared" si="10"/>
        <v>0</v>
      </c>
      <c r="K40" s="3">
        <f t="shared" si="10"/>
        <v>0</v>
      </c>
      <c r="L40" s="3">
        <f t="shared" si="10"/>
        <v>527252030</v>
      </c>
      <c r="M40" s="3">
        <f t="shared" si="10"/>
        <v>0</v>
      </c>
      <c r="N40" s="31" t="s">
        <v>23</v>
      </c>
    </row>
    <row r="41" spans="1:14" s="11" customFormat="1" ht="170.25" customHeight="1" outlineLevel="1" x14ac:dyDescent="0.25">
      <c r="A41" s="29"/>
      <c r="B41" s="2" t="s">
        <v>45</v>
      </c>
      <c r="C41" s="3">
        <f>SUM(D41:M41)</f>
        <v>500889428.5</v>
      </c>
      <c r="D41" s="3"/>
      <c r="E41" s="3"/>
      <c r="F41" s="3"/>
      <c r="G41" s="3"/>
      <c r="H41" s="3"/>
      <c r="I41" s="3"/>
      <c r="J41" s="3"/>
      <c r="K41" s="3"/>
      <c r="L41" s="3">
        <v>500889428.5</v>
      </c>
      <c r="M41" s="3"/>
      <c r="N41" s="31"/>
    </row>
    <row r="42" spans="1:14" s="11" customFormat="1" ht="143.25" customHeight="1" outlineLevel="1" x14ac:dyDescent="0.25">
      <c r="A42" s="29"/>
      <c r="B42" s="2" t="s">
        <v>13</v>
      </c>
      <c r="C42" s="3">
        <f>SUM(D42:M42)</f>
        <v>26362601.5</v>
      </c>
      <c r="D42" s="3"/>
      <c r="E42" s="3"/>
      <c r="F42" s="3"/>
      <c r="G42" s="3"/>
      <c r="H42" s="3"/>
      <c r="I42" s="3"/>
      <c r="J42" s="3"/>
      <c r="K42" s="3"/>
      <c r="L42" s="3">
        <v>26362601.5</v>
      </c>
      <c r="M42" s="3"/>
      <c r="N42" s="31"/>
    </row>
    <row r="43" spans="1:14" s="11" customFormat="1" ht="78" customHeight="1" outlineLevel="1" x14ac:dyDescent="0.25">
      <c r="A43" s="29" t="s">
        <v>72</v>
      </c>
      <c r="B43" s="2" t="s">
        <v>20</v>
      </c>
      <c r="C43" s="3">
        <f>C44</f>
        <v>58881502.399999999</v>
      </c>
      <c r="D43" s="3">
        <f t="shared" ref="D43:M43" si="11">D44</f>
        <v>0</v>
      </c>
      <c r="E43" s="3">
        <f t="shared" si="11"/>
        <v>9543232.4000000004</v>
      </c>
      <c r="F43" s="3">
        <f t="shared" si="11"/>
        <v>22123210</v>
      </c>
      <c r="G43" s="3">
        <f t="shared" si="11"/>
        <v>27215060</v>
      </c>
      <c r="H43" s="3">
        <f t="shared" si="11"/>
        <v>0</v>
      </c>
      <c r="I43" s="3">
        <f t="shared" si="11"/>
        <v>0</v>
      </c>
      <c r="J43" s="3">
        <f t="shared" si="11"/>
        <v>0</v>
      </c>
      <c r="K43" s="3">
        <f t="shared" si="11"/>
        <v>0</v>
      </c>
      <c r="L43" s="3">
        <f t="shared" si="11"/>
        <v>0</v>
      </c>
      <c r="M43" s="3">
        <f t="shared" si="11"/>
        <v>0</v>
      </c>
      <c r="N43" s="31" t="s">
        <v>23</v>
      </c>
    </row>
    <row r="44" spans="1:14" s="11" customFormat="1" ht="152.25" customHeight="1" outlineLevel="1" x14ac:dyDescent="0.25">
      <c r="A44" s="29"/>
      <c r="B44" s="2" t="s">
        <v>13</v>
      </c>
      <c r="C44" s="3">
        <f>SUM(D44:M44)</f>
        <v>58881502.399999999</v>
      </c>
      <c r="D44" s="3">
        <f>D46+D48+D50+D52+D54+D56+D58</f>
        <v>0</v>
      </c>
      <c r="E44" s="3">
        <f t="shared" ref="E44:M44" si="12">E46+E48+E50+E52+E54+E56+E58</f>
        <v>9543232.4000000004</v>
      </c>
      <c r="F44" s="3">
        <f t="shared" si="12"/>
        <v>22123210</v>
      </c>
      <c r="G44" s="3">
        <f t="shared" si="12"/>
        <v>27215060</v>
      </c>
      <c r="H44" s="3">
        <f t="shared" si="12"/>
        <v>0</v>
      </c>
      <c r="I44" s="3">
        <f t="shared" si="12"/>
        <v>0</v>
      </c>
      <c r="J44" s="3">
        <f t="shared" si="12"/>
        <v>0</v>
      </c>
      <c r="K44" s="3">
        <f t="shared" si="12"/>
        <v>0</v>
      </c>
      <c r="L44" s="3">
        <f t="shared" si="12"/>
        <v>0</v>
      </c>
      <c r="M44" s="3">
        <f t="shared" si="12"/>
        <v>0</v>
      </c>
      <c r="N44" s="31"/>
    </row>
    <row r="45" spans="1:14" s="11" customFormat="1" ht="61.5" outlineLevel="1" x14ac:dyDescent="0.25">
      <c r="A45" s="38" t="s">
        <v>63</v>
      </c>
      <c r="B45" s="2" t="s">
        <v>20</v>
      </c>
      <c r="C45" s="3">
        <f>C46</f>
        <v>323127.59999999998</v>
      </c>
      <c r="D45" s="3">
        <f t="shared" ref="D45:M45" si="13">D46</f>
        <v>0</v>
      </c>
      <c r="E45" s="3">
        <f t="shared" si="13"/>
        <v>323127.59999999998</v>
      </c>
      <c r="F45" s="3">
        <f t="shared" si="13"/>
        <v>0</v>
      </c>
      <c r="G45" s="3">
        <f t="shared" si="13"/>
        <v>0</v>
      </c>
      <c r="H45" s="3">
        <f t="shared" si="13"/>
        <v>0</v>
      </c>
      <c r="I45" s="3">
        <f t="shared" si="13"/>
        <v>0</v>
      </c>
      <c r="J45" s="3">
        <f t="shared" si="13"/>
        <v>0</v>
      </c>
      <c r="K45" s="3">
        <f t="shared" si="13"/>
        <v>0</v>
      </c>
      <c r="L45" s="3">
        <f t="shared" si="13"/>
        <v>0</v>
      </c>
      <c r="M45" s="3">
        <f t="shared" si="13"/>
        <v>0</v>
      </c>
      <c r="N45" s="31" t="s">
        <v>23</v>
      </c>
    </row>
    <row r="46" spans="1:14" s="11" customFormat="1" ht="123" outlineLevel="1" x14ac:dyDescent="0.25">
      <c r="A46" s="46"/>
      <c r="B46" s="2" t="s">
        <v>13</v>
      </c>
      <c r="C46" s="3">
        <f>SUM(D46:M46)</f>
        <v>323127.59999999998</v>
      </c>
      <c r="D46" s="3"/>
      <c r="E46" s="20">
        <v>323127.59999999998</v>
      </c>
      <c r="F46" s="3"/>
      <c r="G46" s="3"/>
      <c r="H46" s="3"/>
      <c r="I46" s="3"/>
      <c r="J46" s="3"/>
      <c r="K46" s="3"/>
      <c r="L46" s="3"/>
      <c r="M46" s="3"/>
      <c r="N46" s="31"/>
    </row>
    <row r="47" spans="1:14" s="11" customFormat="1" ht="61.5" outlineLevel="1" x14ac:dyDescent="0.25">
      <c r="A47" s="38" t="s">
        <v>64</v>
      </c>
      <c r="B47" s="2" t="s">
        <v>20</v>
      </c>
      <c r="C47" s="3">
        <f>C48</f>
        <v>3198266.4</v>
      </c>
      <c r="D47" s="3">
        <f t="shared" ref="D47:M47" si="14">D48</f>
        <v>0</v>
      </c>
      <c r="E47" s="3">
        <f t="shared" si="14"/>
        <v>3198266.4</v>
      </c>
      <c r="F47" s="3">
        <f t="shared" si="14"/>
        <v>0</v>
      </c>
      <c r="G47" s="3">
        <f t="shared" si="14"/>
        <v>0</v>
      </c>
      <c r="H47" s="3">
        <f t="shared" si="14"/>
        <v>0</v>
      </c>
      <c r="I47" s="3">
        <f t="shared" si="14"/>
        <v>0</v>
      </c>
      <c r="J47" s="3">
        <f t="shared" si="14"/>
        <v>0</v>
      </c>
      <c r="K47" s="3">
        <f t="shared" si="14"/>
        <v>0</v>
      </c>
      <c r="L47" s="3">
        <f t="shared" si="14"/>
        <v>0</v>
      </c>
      <c r="M47" s="3">
        <f t="shared" si="14"/>
        <v>0</v>
      </c>
      <c r="N47" s="31" t="s">
        <v>23</v>
      </c>
    </row>
    <row r="48" spans="1:14" s="11" customFormat="1" ht="123" outlineLevel="1" x14ac:dyDescent="0.25">
      <c r="A48" s="46"/>
      <c r="B48" s="2" t="s">
        <v>13</v>
      </c>
      <c r="C48" s="3">
        <f>SUM(D48:M48)</f>
        <v>3198266.4</v>
      </c>
      <c r="D48" s="3"/>
      <c r="E48" s="20">
        <v>3198266.4</v>
      </c>
      <c r="F48" s="3"/>
      <c r="G48" s="3"/>
      <c r="H48" s="3"/>
      <c r="I48" s="3"/>
      <c r="J48" s="3"/>
      <c r="K48" s="3"/>
      <c r="L48" s="3"/>
      <c r="M48" s="3"/>
      <c r="N48" s="31"/>
    </row>
    <row r="49" spans="1:14" s="11" customFormat="1" ht="61.5" outlineLevel="1" x14ac:dyDescent="0.25">
      <c r="A49" s="38" t="s">
        <v>65</v>
      </c>
      <c r="B49" s="2" t="s">
        <v>20</v>
      </c>
      <c r="C49" s="3">
        <f>C50</f>
        <v>961311.6</v>
      </c>
      <c r="D49" s="3">
        <f t="shared" ref="D49:M49" si="15">D50</f>
        <v>0</v>
      </c>
      <c r="E49" s="3">
        <f t="shared" si="15"/>
        <v>961311.6</v>
      </c>
      <c r="F49" s="3">
        <f t="shared" si="15"/>
        <v>0</v>
      </c>
      <c r="G49" s="3">
        <f t="shared" si="15"/>
        <v>0</v>
      </c>
      <c r="H49" s="3">
        <f t="shared" si="15"/>
        <v>0</v>
      </c>
      <c r="I49" s="3">
        <f t="shared" si="15"/>
        <v>0</v>
      </c>
      <c r="J49" s="3">
        <f t="shared" si="15"/>
        <v>0</v>
      </c>
      <c r="K49" s="3">
        <f t="shared" si="15"/>
        <v>0</v>
      </c>
      <c r="L49" s="3">
        <f t="shared" si="15"/>
        <v>0</v>
      </c>
      <c r="M49" s="3">
        <f t="shared" si="15"/>
        <v>0</v>
      </c>
      <c r="N49" s="31" t="s">
        <v>23</v>
      </c>
    </row>
    <row r="50" spans="1:14" s="11" customFormat="1" ht="123" outlineLevel="1" x14ac:dyDescent="0.25">
      <c r="A50" s="46"/>
      <c r="B50" s="2" t="s">
        <v>13</v>
      </c>
      <c r="C50" s="3">
        <f>SUM(D50:M50)</f>
        <v>961311.6</v>
      </c>
      <c r="D50" s="3"/>
      <c r="E50" s="20">
        <v>961311.6</v>
      </c>
      <c r="F50" s="3"/>
      <c r="G50" s="3"/>
      <c r="H50" s="3"/>
      <c r="I50" s="3"/>
      <c r="J50" s="3"/>
      <c r="K50" s="3"/>
      <c r="L50" s="3"/>
      <c r="M50" s="3"/>
      <c r="N50" s="31"/>
    </row>
    <row r="51" spans="1:14" s="11" customFormat="1" ht="61.5" outlineLevel="1" x14ac:dyDescent="0.25">
      <c r="A51" s="38" t="s">
        <v>66</v>
      </c>
      <c r="B51" s="2" t="s">
        <v>20</v>
      </c>
      <c r="C51" s="3">
        <f>C52</f>
        <v>3392146.8</v>
      </c>
      <c r="D51" s="3">
        <f t="shared" ref="D51:M51" si="16">D52</f>
        <v>0</v>
      </c>
      <c r="E51" s="3">
        <f t="shared" si="16"/>
        <v>3392146.8</v>
      </c>
      <c r="F51" s="3">
        <f t="shared" si="16"/>
        <v>0</v>
      </c>
      <c r="G51" s="3">
        <f t="shared" si="16"/>
        <v>0</v>
      </c>
      <c r="H51" s="3">
        <f t="shared" si="16"/>
        <v>0</v>
      </c>
      <c r="I51" s="3">
        <f t="shared" si="16"/>
        <v>0</v>
      </c>
      <c r="J51" s="3">
        <f t="shared" si="16"/>
        <v>0</v>
      </c>
      <c r="K51" s="3">
        <f t="shared" si="16"/>
        <v>0</v>
      </c>
      <c r="L51" s="3">
        <f t="shared" si="16"/>
        <v>0</v>
      </c>
      <c r="M51" s="3">
        <f t="shared" si="16"/>
        <v>0</v>
      </c>
      <c r="N51" s="31" t="s">
        <v>23</v>
      </c>
    </row>
    <row r="52" spans="1:14" s="11" customFormat="1" ht="123" outlineLevel="1" x14ac:dyDescent="0.25">
      <c r="A52" s="46"/>
      <c r="B52" s="2" t="s">
        <v>13</v>
      </c>
      <c r="C52" s="3">
        <f>SUM(D52:M52)</f>
        <v>3392146.8</v>
      </c>
      <c r="D52" s="3"/>
      <c r="E52" s="20">
        <v>3392146.8</v>
      </c>
      <c r="F52" s="3"/>
      <c r="G52" s="3"/>
      <c r="H52" s="3"/>
      <c r="I52" s="3"/>
      <c r="J52" s="3"/>
      <c r="K52" s="3"/>
      <c r="L52" s="3"/>
      <c r="M52" s="3"/>
      <c r="N52" s="31"/>
    </row>
    <row r="53" spans="1:14" s="11" customFormat="1" ht="79.5" customHeight="1" outlineLevel="1" x14ac:dyDescent="0.25">
      <c r="A53" s="38" t="s">
        <v>67</v>
      </c>
      <c r="B53" s="2" t="s">
        <v>20</v>
      </c>
      <c r="C53" s="3">
        <f>C54</f>
        <v>21747930</v>
      </c>
      <c r="D53" s="3">
        <f t="shared" ref="D53:M53" si="17">D54</f>
        <v>0</v>
      </c>
      <c r="E53" s="3">
        <f t="shared" si="17"/>
        <v>1668380</v>
      </c>
      <c r="F53" s="3">
        <f t="shared" si="17"/>
        <v>20079550</v>
      </c>
      <c r="G53" s="3">
        <f t="shared" si="17"/>
        <v>0</v>
      </c>
      <c r="H53" s="3">
        <f t="shared" si="17"/>
        <v>0</v>
      </c>
      <c r="I53" s="3">
        <f t="shared" si="17"/>
        <v>0</v>
      </c>
      <c r="J53" s="3">
        <f t="shared" si="17"/>
        <v>0</v>
      </c>
      <c r="K53" s="3">
        <f t="shared" si="17"/>
        <v>0</v>
      </c>
      <c r="L53" s="3">
        <f t="shared" si="17"/>
        <v>0</v>
      </c>
      <c r="M53" s="3">
        <f t="shared" si="17"/>
        <v>0</v>
      </c>
      <c r="N53" s="31" t="s">
        <v>23</v>
      </c>
    </row>
    <row r="54" spans="1:14" s="11" customFormat="1" ht="167.25" customHeight="1" outlineLevel="1" x14ac:dyDescent="0.25">
      <c r="A54" s="46"/>
      <c r="B54" s="2" t="s">
        <v>13</v>
      </c>
      <c r="C54" s="3">
        <f>SUM(D54:M54)</f>
        <v>21747930</v>
      </c>
      <c r="D54" s="3"/>
      <c r="E54" s="20">
        <v>1668380</v>
      </c>
      <c r="F54" s="20">
        <v>20079550</v>
      </c>
      <c r="G54" s="3"/>
      <c r="H54" s="3"/>
      <c r="I54" s="3"/>
      <c r="J54" s="3"/>
      <c r="K54" s="3"/>
      <c r="L54" s="3"/>
      <c r="M54" s="3"/>
      <c r="N54" s="31"/>
    </row>
    <row r="55" spans="1:14" s="11" customFormat="1" ht="79.5" customHeight="1" outlineLevel="1" x14ac:dyDescent="0.25">
      <c r="A55" s="38" t="s">
        <v>68</v>
      </c>
      <c r="B55" s="2" t="s">
        <v>20</v>
      </c>
      <c r="C55" s="3">
        <f>C56</f>
        <v>27397500</v>
      </c>
      <c r="D55" s="3">
        <f t="shared" ref="D55:M55" si="18">D56</f>
        <v>0</v>
      </c>
      <c r="E55" s="3">
        <f t="shared" si="18"/>
        <v>0</v>
      </c>
      <c r="F55" s="3">
        <f t="shared" si="18"/>
        <v>2043660</v>
      </c>
      <c r="G55" s="3">
        <f t="shared" si="18"/>
        <v>25353840</v>
      </c>
      <c r="H55" s="3">
        <f t="shared" si="18"/>
        <v>0</v>
      </c>
      <c r="I55" s="3">
        <f t="shared" si="18"/>
        <v>0</v>
      </c>
      <c r="J55" s="3">
        <f t="shared" si="18"/>
        <v>0</v>
      </c>
      <c r="K55" s="3">
        <f t="shared" si="18"/>
        <v>0</v>
      </c>
      <c r="L55" s="3">
        <f t="shared" si="18"/>
        <v>0</v>
      </c>
      <c r="M55" s="3">
        <f t="shared" si="18"/>
        <v>0</v>
      </c>
      <c r="N55" s="31" t="s">
        <v>23</v>
      </c>
    </row>
    <row r="56" spans="1:14" s="11" customFormat="1" ht="147" customHeight="1" outlineLevel="1" x14ac:dyDescent="0.25">
      <c r="A56" s="46"/>
      <c r="B56" s="2" t="s">
        <v>13</v>
      </c>
      <c r="C56" s="3">
        <f>SUM(D56:M56)</f>
        <v>27397500</v>
      </c>
      <c r="D56" s="3"/>
      <c r="E56" s="3"/>
      <c r="F56" s="20">
        <v>2043660</v>
      </c>
      <c r="G56" s="20">
        <v>25353840</v>
      </c>
      <c r="H56" s="3"/>
      <c r="I56" s="3"/>
      <c r="J56" s="3"/>
      <c r="K56" s="3"/>
      <c r="L56" s="3"/>
      <c r="M56" s="3"/>
      <c r="N56" s="31"/>
    </row>
    <row r="57" spans="1:14" s="11" customFormat="1" ht="61.5" outlineLevel="1" x14ac:dyDescent="0.25">
      <c r="A57" s="38" t="s">
        <v>69</v>
      </c>
      <c r="B57" s="2" t="s">
        <v>20</v>
      </c>
      <c r="C57" s="3">
        <f>C58</f>
        <v>1861220</v>
      </c>
      <c r="D57" s="3">
        <f t="shared" ref="D57:M57" si="19">D58</f>
        <v>0</v>
      </c>
      <c r="E57" s="3">
        <f t="shared" si="19"/>
        <v>0</v>
      </c>
      <c r="F57" s="3">
        <f t="shared" si="19"/>
        <v>0</v>
      </c>
      <c r="G57" s="3">
        <f t="shared" si="19"/>
        <v>1861220</v>
      </c>
      <c r="H57" s="3">
        <f t="shared" si="19"/>
        <v>0</v>
      </c>
      <c r="I57" s="3">
        <f t="shared" si="19"/>
        <v>0</v>
      </c>
      <c r="J57" s="3">
        <f t="shared" si="19"/>
        <v>0</v>
      </c>
      <c r="K57" s="3">
        <f t="shared" si="19"/>
        <v>0</v>
      </c>
      <c r="L57" s="3">
        <f t="shared" si="19"/>
        <v>0</v>
      </c>
      <c r="M57" s="3">
        <f t="shared" si="19"/>
        <v>0</v>
      </c>
      <c r="N57" s="31" t="s">
        <v>23</v>
      </c>
    </row>
    <row r="58" spans="1:14" s="11" customFormat="1" ht="123" outlineLevel="1" x14ac:dyDescent="0.25">
      <c r="A58" s="46"/>
      <c r="B58" s="2" t="s">
        <v>13</v>
      </c>
      <c r="C58" s="3">
        <f>SUM(D58:M58)</f>
        <v>1861220</v>
      </c>
      <c r="D58" s="3"/>
      <c r="E58" s="3"/>
      <c r="F58" s="3"/>
      <c r="G58" s="20">
        <v>1861220</v>
      </c>
      <c r="H58" s="3"/>
      <c r="I58" s="3"/>
      <c r="J58" s="3"/>
      <c r="K58" s="3"/>
      <c r="L58" s="3"/>
      <c r="M58" s="3"/>
      <c r="N58" s="31"/>
    </row>
    <row r="59" spans="1:14" ht="105.75" customHeight="1" x14ac:dyDescent="0.25">
      <c r="A59" s="24" t="s">
        <v>81</v>
      </c>
      <c r="B59" s="2" t="s">
        <v>20</v>
      </c>
      <c r="C59" s="3">
        <f>C60+C61</f>
        <v>3621119102.4000001</v>
      </c>
      <c r="D59" s="3">
        <f t="shared" ref="D59:M59" si="20">D19</f>
        <v>0</v>
      </c>
      <c r="E59" s="3">
        <f t="shared" si="20"/>
        <v>0</v>
      </c>
      <c r="F59" s="3">
        <f t="shared" si="20"/>
        <v>0</v>
      </c>
      <c r="G59" s="3">
        <f t="shared" si="20"/>
        <v>1453229480</v>
      </c>
      <c r="H59" s="3">
        <f t="shared" si="20"/>
        <v>0</v>
      </c>
      <c r="I59" s="3">
        <f t="shared" si="20"/>
        <v>0</v>
      </c>
      <c r="J59" s="3">
        <f t="shared" si="20"/>
        <v>1581756090</v>
      </c>
      <c r="K59" s="3">
        <f t="shared" si="20"/>
        <v>0</v>
      </c>
      <c r="L59" s="3">
        <f t="shared" si="20"/>
        <v>527252030</v>
      </c>
      <c r="M59" s="3">
        <f t="shared" si="20"/>
        <v>0</v>
      </c>
      <c r="N59" s="21" t="s">
        <v>28</v>
      </c>
    </row>
    <row r="60" spans="1:14" ht="186.75" customHeight="1" x14ac:dyDescent="0.25">
      <c r="A60" s="24" t="s">
        <v>82</v>
      </c>
      <c r="B60" s="2" t="s">
        <v>45</v>
      </c>
      <c r="C60" s="3">
        <f>SUM(D60:M60)</f>
        <v>3384125720</v>
      </c>
      <c r="D60" s="3">
        <f t="shared" ref="D60:M60" si="21">D20</f>
        <v>0</v>
      </c>
      <c r="E60" s="3">
        <f t="shared" si="21"/>
        <v>0</v>
      </c>
      <c r="F60" s="3">
        <f t="shared" si="21"/>
        <v>0</v>
      </c>
      <c r="G60" s="3">
        <f t="shared" si="21"/>
        <v>1380568006</v>
      </c>
      <c r="H60" s="3">
        <f t="shared" si="21"/>
        <v>0</v>
      </c>
      <c r="I60" s="3">
        <f t="shared" si="21"/>
        <v>0</v>
      </c>
      <c r="J60" s="3">
        <f t="shared" si="21"/>
        <v>1502668285.5</v>
      </c>
      <c r="K60" s="3">
        <f t="shared" si="21"/>
        <v>0</v>
      </c>
      <c r="L60" s="3">
        <f t="shared" si="21"/>
        <v>500889428.5</v>
      </c>
      <c r="M60" s="3">
        <f t="shared" si="21"/>
        <v>0</v>
      </c>
      <c r="N60" s="21" t="s">
        <v>28</v>
      </c>
    </row>
    <row r="61" spans="1:14" ht="161.25" customHeight="1" x14ac:dyDescent="0.25">
      <c r="A61" s="24"/>
      <c r="B61" s="2" t="s">
        <v>13</v>
      </c>
      <c r="C61" s="3">
        <f>SUM(D61:M61)</f>
        <v>236993382.40000001</v>
      </c>
      <c r="D61" s="3">
        <f>D21+D44</f>
        <v>0</v>
      </c>
      <c r="E61" s="3">
        <f t="shared" ref="E61:M61" si="22">E21+E44</f>
        <v>9543232.4000000004</v>
      </c>
      <c r="F61" s="3">
        <f t="shared" si="22"/>
        <v>22123210</v>
      </c>
      <c r="G61" s="3">
        <f t="shared" si="22"/>
        <v>99876534</v>
      </c>
      <c r="H61" s="3">
        <f t="shared" si="22"/>
        <v>0</v>
      </c>
      <c r="I61" s="3">
        <f t="shared" si="22"/>
        <v>0</v>
      </c>
      <c r="J61" s="3">
        <f t="shared" si="22"/>
        <v>79087804.5</v>
      </c>
      <c r="K61" s="3">
        <f t="shared" si="22"/>
        <v>0</v>
      </c>
      <c r="L61" s="3">
        <f t="shared" si="22"/>
        <v>26362601.5</v>
      </c>
      <c r="M61" s="3">
        <f t="shared" si="22"/>
        <v>0</v>
      </c>
      <c r="N61" s="21" t="s">
        <v>28</v>
      </c>
    </row>
    <row r="62" spans="1:14" ht="40.9" customHeight="1" x14ac:dyDescent="0.25">
      <c r="A62" s="38" t="s">
        <v>11</v>
      </c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16"/>
    </row>
    <row r="63" spans="1:14" ht="39" customHeight="1" x14ac:dyDescent="0.25">
      <c r="A63" s="38" t="s">
        <v>25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16"/>
    </row>
    <row r="64" spans="1:14" s="4" customFormat="1" ht="61.5" outlineLevel="1" x14ac:dyDescent="0.25">
      <c r="A64" s="34" t="s">
        <v>83</v>
      </c>
      <c r="B64" s="2" t="s">
        <v>20</v>
      </c>
      <c r="C64" s="3">
        <f>C65+C66</f>
        <v>254968529.34</v>
      </c>
      <c r="D64" s="3">
        <f t="shared" ref="D64:M64" si="23">D65+D66</f>
        <v>0</v>
      </c>
      <c r="E64" s="3">
        <f t="shared" si="23"/>
        <v>0</v>
      </c>
      <c r="F64" s="3">
        <f t="shared" si="23"/>
        <v>254968529.34</v>
      </c>
      <c r="G64" s="3">
        <f t="shared" si="23"/>
        <v>0</v>
      </c>
      <c r="H64" s="3">
        <f t="shared" si="23"/>
        <v>0</v>
      </c>
      <c r="I64" s="3">
        <f t="shared" si="23"/>
        <v>0</v>
      </c>
      <c r="J64" s="3">
        <f t="shared" si="23"/>
        <v>0</v>
      </c>
      <c r="K64" s="3">
        <f t="shared" si="23"/>
        <v>0</v>
      </c>
      <c r="L64" s="3">
        <f t="shared" si="23"/>
        <v>0</v>
      </c>
      <c r="M64" s="3">
        <f t="shared" si="23"/>
        <v>0</v>
      </c>
      <c r="N64" s="31" t="s">
        <v>87</v>
      </c>
    </row>
    <row r="65" spans="1:18" s="4" customFormat="1" ht="165" customHeight="1" outlineLevel="1" x14ac:dyDescent="0.25">
      <c r="A65" s="34"/>
      <c r="B65" s="2" t="s">
        <v>45</v>
      </c>
      <c r="C65" s="3">
        <f>SUM(D65:M65)</f>
        <v>229471732.47999999</v>
      </c>
      <c r="D65" s="3">
        <f>D68+D71+D74</f>
        <v>0</v>
      </c>
      <c r="E65" s="3">
        <f t="shared" ref="E65:M65" si="24">E68+E71+E74</f>
        <v>0</v>
      </c>
      <c r="F65" s="3">
        <f t="shared" si="24"/>
        <v>229471732.47999999</v>
      </c>
      <c r="G65" s="3">
        <f t="shared" si="24"/>
        <v>0</v>
      </c>
      <c r="H65" s="3">
        <f t="shared" si="24"/>
        <v>0</v>
      </c>
      <c r="I65" s="3">
        <f t="shared" si="24"/>
        <v>0</v>
      </c>
      <c r="J65" s="3">
        <f t="shared" si="24"/>
        <v>0</v>
      </c>
      <c r="K65" s="3">
        <f t="shared" si="24"/>
        <v>0</v>
      </c>
      <c r="L65" s="3">
        <f t="shared" si="24"/>
        <v>0</v>
      </c>
      <c r="M65" s="3">
        <f t="shared" si="24"/>
        <v>0</v>
      </c>
      <c r="N65" s="31"/>
    </row>
    <row r="66" spans="1:18" s="4" customFormat="1" ht="130.9" customHeight="1" outlineLevel="1" x14ac:dyDescent="0.25">
      <c r="A66" s="34"/>
      <c r="B66" s="2" t="s">
        <v>13</v>
      </c>
      <c r="C66" s="3">
        <f>SUM(D66:M66)</f>
        <v>25496796.859999999</v>
      </c>
      <c r="D66" s="3">
        <f>D69+D72+D75</f>
        <v>0</v>
      </c>
      <c r="E66" s="3">
        <f t="shared" ref="E66:M66" si="25">E69+E72+E75</f>
        <v>0</v>
      </c>
      <c r="F66" s="3">
        <f t="shared" si="25"/>
        <v>25496796.859999999</v>
      </c>
      <c r="G66" s="3">
        <f t="shared" si="25"/>
        <v>0</v>
      </c>
      <c r="H66" s="3">
        <f t="shared" si="25"/>
        <v>0</v>
      </c>
      <c r="I66" s="3">
        <f t="shared" si="25"/>
        <v>0</v>
      </c>
      <c r="J66" s="3">
        <f t="shared" si="25"/>
        <v>0</v>
      </c>
      <c r="K66" s="3">
        <f t="shared" si="25"/>
        <v>0</v>
      </c>
      <c r="L66" s="3">
        <f t="shared" si="25"/>
        <v>0</v>
      </c>
      <c r="M66" s="3">
        <f t="shared" si="25"/>
        <v>0</v>
      </c>
      <c r="N66" s="31"/>
    </row>
    <row r="67" spans="1:18" s="4" customFormat="1" ht="61.5" outlineLevel="1" x14ac:dyDescent="0.25">
      <c r="A67" s="34" t="s">
        <v>84</v>
      </c>
      <c r="B67" s="2" t="s">
        <v>20</v>
      </c>
      <c r="C67" s="3">
        <f>C68+C69</f>
        <v>92713340.989999995</v>
      </c>
      <c r="D67" s="3">
        <f t="shared" ref="D67:M67" si="26">D68+D69</f>
        <v>0</v>
      </c>
      <c r="E67" s="3">
        <f t="shared" si="26"/>
        <v>0</v>
      </c>
      <c r="F67" s="3">
        <f t="shared" si="26"/>
        <v>92713340.989999995</v>
      </c>
      <c r="G67" s="3">
        <f t="shared" si="26"/>
        <v>0</v>
      </c>
      <c r="H67" s="3">
        <f t="shared" si="26"/>
        <v>0</v>
      </c>
      <c r="I67" s="3">
        <f t="shared" si="26"/>
        <v>0</v>
      </c>
      <c r="J67" s="3">
        <f t="shared" si="26"/>
        <v>0</v>
      </c>
      <c r="K67" s="3">
        <f t="shared" si="26"/>
        <v>0</v>
      </c>
      <c r="L67" s="3">
        <f t="shared" si="26"/>
        <v>0</v>
      </c>
      <c r="M67" s="3">
        <f t="shared" si="26"/>
        <v>0</v>
      </c>
      <c r="N67" s="31" t="s">
        <v>87</v>
      </c>
    </row>
    <row r="68" spans="1:18" s="4" customFormat="1" ht="165" customHeight="1" outlineLevel="1" x14ac:dyDescent="0.25">
      <c r="A68" s="34"/>
      <c r="B68" s="2" t="s">
        <v>45</v>
      </c>
      <c r="C68" s="3">
        <f>SUM(D68:M68)</f>
        <v>83442006.890000001</v>
      </c>
      <c r="D68" s="3"/>
      <c r="E68" s="3"/>
      <c r="F68" s="3">
        <v>83442006.890000001</v>
      </c>
      <c r="G68" s="3"/>
      <c r="H68" s="3"/>
      <c r="I68" s="3"/>
      <c r="J68" s="3"/>
      <c r="K68" s="3"/>
      <c r="L68" s="3"/>
      <c r="M68" s="3"/>
      <c r="N68" s="31"/>
    </row>
    <row r="69" spans="1:18" s="4" customFormat="1" ht="130.9" customHeight="1" outlineLevel="1" x14ac:dyDescent="0.25">
      <c r="A69" s="34"/>
      <c r="B69" s="2" t="s">
        <v>13</v>
      </c>
      <c r="C69" s="3">
        <f>SUM(D69:M69)</f>
        <v>9271334.0999999996</v>
      </c>
      <c r="D69" s="3"/>
      <c r="E69" s="3"/>
      <c r="F69" s="3">
        <v>9271334.0999999996</v>
      </c>
      <c r="G69" s="3"/>
      <c r="H69" s="3"/>
      <c r="I69" s="3"/>
      <c r="J69" s="3"/>
      <c r="K69" s="3"/>
      <c r="L69" s="3"/>
      <c r="M69" s="3"/>
      <c r="N69" s="31"/>
    </row>
    <row r="70" spans="1:18" s="4" customFormat="1" ht="61.5" outlineLevel="1" x14ac:dyDescent="0.25">
      <c r="A70" s="53" t="s">
        <v>85</v>
      </c>
      <c r="B70" s="2" t="s">
        <v>20</v>
      </c>
      <c r="C70" s="3">
        <f>C71+C72</f>
        <v>69541846.689999998</v>
      </c>
      <c r="D70" s="3">
        <f t="shared" ref="D70:M70" si="27">D71+D72</f>
        <v>0</v>
      </c>
      <c r="E70" s="3">
        <f t="shared" si="27"/>
        <v>0</v>
      </c>
      <c r="F70" s="3">
        <f t="shared" si="27"/>
        <v>69541846.689999998</v>
      </c>
      <c r="G70" s="3">
        <f t="shared" si="27"/>
        <v>0</v>
      </c>
      <c r="H70" s="3">
        <f t="shared" si="27"/>
        <v>0</v>
      </c>
      <c r="I70" s="3">
        <f t="shared" si="27"/>
        <v>0</v>
      </c>
      <c r="J70" s="3">
        <f t="shared" si="27"/>
        <v>0</v>
      </c>
      <c r="K70" s="3">
        <f t="shared" si="27"/>
        <v>0</v>
      </c>
      <c r="L70" s="3">
        <f t="shared" si="27"/>
        <v>0</v>
      </c>
      <c r="M70" s="3">
        <f t="shared" si="27"/>
        <v>0</v>
      </c>
      <c r="N70" s="31" t="s">
        <v>87</v>
      </c>
    </row>
    <row r="71" spans="1:18" s="4" customFormat="1" ht="165" customHeight="1" outlineLevel="1" x14ac:dyDescent="0.25">
      <c r="A71" s="54"/>
      <c r="B71" s="2" t="s">
        <v>45</v>
      </c>
      <c r="C71" s="3">
        <f>SUM(D71:M71)</f>
        <v>62587718.090000004</v>
      </c>
      <c r="D71" s="3"/>
      <c r="E71" s="3"/>
      <c r="F71" s="3">
        <v>62587718.090000004</v>
      </c>
      <c r="G71" s="3"/>
      <c r="H71" s="3"/>
      <c r="I71" s="3"/>
      <c r="J71" s="3"/>
      <c r="K71" s="3"/>
      <c r="L71" s="3"/>
      <c r="M71" s="3"/>
      <c r="N71" s="31"/>
    </row>
    <row r="72" spans="1:18" s="4" customFormat="1" ht="130.9" customHeight="1" outlineLevel="1" x14ac:dyDescent="0.25">
      <c r="A72" s="54"/>
      <c r="B72" s="2" t="s">
        <v>13</v>
      </c>
      <c r="C72" s="3">
        <f>SUM(D72:M72)</f>
        <v>6954128.5999999996</v>
      </c>
      <c r="D72" s="3"/>
      <c r="E72" s="3"/>
      <c r="F72" s="3">
        <v>6954128.5999999996</v>
      </c>
      <c r="G72" s="3"/>
      <c r="H72" s="3"/>
      <c r="I72" s="3"/>
      <c r="J72" s="3"/>
      <c r="K72" s="3"/>
      <c r="L72" s="3"/>
      <c r="M72" s="3"/>
      <c r="N72" s="31"/>
    </row>
    <row r="73" spans="1:18" s="4" customFormat="1" ht="61.5" outlineLevel="1" x14ac:dyDescent="0.25">
      <c r="A73" s="53" t="s">
        <v>86</v>
      </c>
      <c r="B73" s="2" t="s">
        <v>20</v>
      </c>
      <c r="C73" s="3">
        <f>C74+C75</f>
        <v>92713341.659999996</v>
      </c>
      <c r="D73" s="3">
        <f t="shared" ref="D73:M73" si="28">D74+D75</f>
        <v>0</v>
      </c>
      <c r="E73" s="3">
        <f t="shared" si="28"/>
        <v>0</v>
      </c>
      <c r="F73" s="3">
        <f t="shared" si="28"/>
        <v>92713341.659999996</v>
      </c>
      <c r="G73" s="3">
        <f t="shared" si="28"/>
        <v>0</v>
      </c>
      <c r="H73" s="3">
        <f t="shared" si="28"/>
        <v>0</v>
      </c>
      <c r="I73" s="3">
        <f t="shared" si="28"/>
        <v>0</v>
      </c>
      <c r="J73" s="3">
        <f t="shared" si="28"/>
        <v>0</v>
      </c>
      <c r="K73" s="3">
        <f t="shared" si="28"/>
        <v>0</v>
      </c>
      <c r="L73" s="3">
        <f t="shared" si="28"/>
        <v>0</v>
      </c>
      <c r="M73" s="3">
        <f t="shared" si="28"/>
        <v>0</v>
      </c>
      <c r="N73" s="31" t="s">
        <v>87</v>
      </c>
    </row>
    <row r="74" spans="1:18" s="4" customFormat="1" ht="165" customHeight="1" outlineLevel="1" x14ac:dyDescent="0.25">
      <c r="A74" s="54"/>
      <c r="B74" s="2" t="s">
        <v>45</v>
      </c>
      <c r="C74" s="3">
        <f>SUM(D74:M74)</f>
        <v>83442007.5</v>
      </c>
      <c r="D74" s="3"/>
      <c r="E74" s="3"/>
      <c r="F74" s="3">
        <v>83442007.5</v>
      </c>
      <c r="G74" s="3"/>
      <c r="H74" s="3"/>
      <c r="I74" s="3"/>
      <c r="J74" s="3"/>
      <c r="K74" s="3"/>
      <c r="L74" s="3"/>
      <c r="M74" s="3"/>
      <c r="N74" s="31"/>
    </row>
    <row r="75" spans="1:18" s="4" customFormat="1" ht="130.9" customHeight="1" outlineLevel="1" x14ac:dyDescent="0.25">
      <c r="A75" s="54"/>
      <c r="B75" s="2" t="s">
        <v>13</v>
      </c>
      <c r="C75" s="3">
        <f>SUM(D75:M75)</f>
        <v>9271334.1600000001</v>
      </c>
      <c r="D75" s="3"/>
      <c r="E75" s="3"/>
      <c r="F75" s="3">
        <v>9271334.1600000001</v>
      </c>
      <c r="G75" s="3"/>
      <c r="H75" s="3"/>
      <c r="I75" s="3"/>
      <c r="J75" s="3"/>
      <c r="K75" s="3"/>
      <c r="L75" s="3"/>
      <c r="M75" s="3"/>
      <c r="N75" s="31"/>
    </row>
    <row r="76" spans="1:18" s="4" customFormat="1" ht="61.5" outlineLevel="1" x14ac:dyDescent="0.25">
      <c r="A76" s="34" t="s">
        <v>30</v>
      </c>
      <c r="B76" s="2" t="s">
        <v>20</v>
      </c>
      <c r="C76" s="3">
        <f>C77+C78</f>
        <v>26474473954.82</v>
      </c>
      <c r="D76" s="3">
        <f t="shared" ref="D76:M76" si="29">D77+D78</f>
        <v>0</v>
      </c>
      <c r="E76" s="3">
        <f t="shared" si="29"/>
        <v>0</v>
      </c>
      <c r="F76" s="3">
        <f t="shared" si="29"/>
        <v>0</v>
      </c>
      <c r="G76" s="3">
        <f t="shared" si="29"/>
        <v>4760061698.8199997</v>
      </c>
      <c r="H76" s="3">
        <f t="shared" si="29"/>
        <v>521222898.93000001</v>
      </c>
      <c r="I76" s="3">
        <f t="shared" si="29"/>
        <v>2805005639.3499999</v>
      </c>
      <c r="J76" s="3">
        <f t="shared" si="29"/>
        <v>5151595640.5299997</v>
      </c>
      <c r="K76" s="3">
        <f t="shared" si="29"/>
        <v>3129394909.3000002</v>
      </c>
      <c r="L76" s="3">
        <f t="shared" si="29"/>
        <v>3353473632.9499998</v>
      </c>
      <c r="M76" s="3">
        <f t="shared" si="29"/>
        <v>6753719534.9399996</v>
      </c>
      <c r="N76" s="31" t="s">
        <v>23</v>
      </c>
    </row>
    <row r="77" spans="1:18" s="4" customFormat="1" ht="165" customHeight="1" outlineLevel="1" x14ac:dyDescent="0.25">
      <c r="A77" s="34"/>
      <c r="B77" s="2" t="s">
        <v>45</v>
      </c>
      <c r="C77" s="3">
        <f>SUM(D77:M77)</f>
        <v>24187862847.619999</v>
      </c>
      <c r="D77" s="3">
        <f>D80+D83+D86+D89+D92+D95+D98+D101+D104+D107+D110+D113+D116+D119+D122</f>
        <v>0</v>
      </c>
      <c r="E77" s="3">
        <f t="shared" ref="E77:M77" si="30">E80+E83+E86+E89+E92+E95+E98+E101+E104+E107+E110+E113+E116+E119+E122</f>
        <v>0</v>
      </c>
      <c r="F77" s="3">
        <f t="shared" si="30"/>
        <v>0</v>
      </c>
      <c r="G77" s="3">
        <f t="shared" si="30"/>
        <v>4451607788.6400003</v>
      </c>
      <c r="H77" s="3">
        <f t="shared" si="30"/>
        <v>469100609.04000002</v>
      </c>
      <c r="I77" s="3">
        <f t="shared" si="30"/>
        <v>2600665193.7399998</v>
      </c>
      <c r="J77" s="3">
        <f t="shared" si="30"/>
        <v>4753559986.6000004</v>
      </c>
      <c r="K77" s="3">
        <f t="shared" si="30"/>
        <v>2816455418.3499999</v>
      </c>
      <c r="L77" s="3">
        <f t="shared" si="30"/>
        <v>3018126269.6500001</v>
      </c>
      <c r="M77" s="3">
        <f t="shared" si="30"/>
        <v>6078347581.6000004</v>
      </c>
      <c r="N77" s="31"/>
    </row>
    <row r="78" spans="1:18" s="4" customFormat="1" ht="130.9" customHeight="1" outlineLevel="1" x14ac:dyDescent="0.25">
      <c r="A78" s="34"/>
      <c r="B78" s="2" t="s">
        <v>13</v>
      </c>
      <c r="C78" s="3">
        <f>SUM(D78:M78)</f>
        <v>2286611107.1999998</v>
      </c>
      <c r="D78" s="3">
        <f>D81+D84+D87+D90+D93+D96+D99+D102+D105+D108+D111+D114+D117+D120+D123</f>
        <v>0</v>
      </c>
      <c r="E78" s="3">
        <f t="shared" ref="E78:M78" si="31">E81+E84+E87+E90+E93+E96+E99+E102+E105+E108+E111+E114+E117+E120+E123</f>
        <v>0</v>
      </c>
      <c r="F78" s="3">
        <f t="shared" si="31"/>
        <v>0</v>
      </c>
      <c r="G78" s="3">
        <f t="shared" si="31"/>
        <v>308453910.18000001</v>
      </c>
      <c r="H78" s="3">
        <f t="shared" si="31"/>
        <v>52122289.890000001</v>
      </c>
      <c r="I78" s="3">
        <f t="shared" si="31"/>
        <v>204340445.61000001</v>
      </c>
      <c r="J78" s="3">
        <f t="shared" si="31"/>
        <v>398035653.93000001</v>
      </c>
      <c r="K78" s="3">
        <f t="shared" si="31"/>
        <v>312939490.94999999</v>
      </c>
      <c r="L78" s="3">
        <f t="shared" si="31"/>
        <v>335347363.30000001</v>
      </c>
      <c r="M78" s="3">
        <f t="shared" si="31"/>
        <v>675371953.34000003</v>
      </c>
      <c r="N78" s="31"/>
    </row>
    <row r="79" spans="1:18" s="5" customFormat="1" ht="61.5" outlineLevel="1" x14ac:dyDescent="0.25">
      <c r="A79" s="29" t="s">
        <v>54</v>
      </c>
      <c r="B79" s="2" t="s">
        <v>20</v>
      </c>
      <c r="C79" s="3">
        <f t="shared" ref="C79:M79" si="32">C80+C81</f>
        <v>1171239102</v>
      </c>
      <c r="D79" s="3">
        <f t="shared" si="32"/>
        <v>0</v>
      </c>
      <c r="E79" s="3">
        <f t="shared" si="32"/>
        <v>0</v>
      </c>
      <c r="F79" s="3">
        <f t="shared" si="32"/>
        <v>0</v>
      </c>
      <c r="G79" s="3">
        <f t="shared" si="32"/>
        <v>0</v>
      </c>
      <c r="H79" s="3">
        <f t="shared" si="32"/>
        <v>0</v>
      </c>
      <c r="I79" s="3">
        <f t="shared" si="32"/>
        <v>0</v>
      </c>
      <c r="J79" s="3">
        <f t="shared" si="32"/>
        <v>1171239102</v>
      </c>
      <c r="K79" s="3">
        <f t="shared" si="32"/>
        <v>0</v>
      </c>
      <c r="L79" s="3">
        <f t="shared" si="32"/>
        <v>0</v>
      </c>
      <c r="M79" s="3">
        <f t="shared" si="32"/>
        <v>0</v>
      </c>
      <c r="N79" s="31" t="s">
        <v>23</v>
      </c>
    </row>
    <row r="80" spans="1:18" s="5" customFormat="1" ht="153.75" outlineLevel="1" x14ac:dyDescent="0.25">
      <c r="A80" s="29"/>
      <c r="B80" s="2" t="s">
        <v>45</v>
      </c>
      <c r="C80" s="3">
        <f>SUM(D80:M80)</f>
        <v>1112677146.9000001</v>
      </c>
      <c r="D80" s="3"/>
      <c r="E80" s="3"/>
      <c r="F80" s="3"/>
      <c r="G80" s="3"/>
      <c r="H80" s="3"/>
      <c r="I80" s="3"/>
      <c r="J80" s="3">
        <v>1112677146.9000001</v>
      </c>
      <c r="K80" s="3"/>
      <c r="L80" s="3"/>
      <c r="M80" s="3"/>
      <c r="N80" s="31"/>
      <c r="R80" s="5" t="s">
        <v>53</v>
      </c>
    </row>
    <row r="81" spans="1:18" s="5" customFormat="1" ht="123" outlineLevel="1" x14ac:dyDescent="0.25">
      <c r="A81" s="29"/>
      <c r="B81" s="2" t="s">
        <v>13</v>
      </c>
      <c r="C81" s="3">
        <f>SUM(D81:M81)</f>
        <v>58561955.100000001</v>
      </c>
      <c r="D81" s="3"/>
      <c r="E81" s="3"/>
      <c r="F81" s="3"/>
      <c r="G81" s="3"/>
      <c r="H81" s="3"/>
      <c r="I81" s="3"/>
      <c r="J81" s="3">
        <v>58561955.100000001</v>
      </c>
      <c r="K81" s="3"/>
      <c r="L81" s="3"/>
      <c r="M81" s="3"/>
      <c r="N81" s="31"/>
    </row>
    <row r="82" spans="1:18" s="1" customFormat="1" ht="121.5" customHeight="1" outlineLevel="1" x14ac:dyDescent="0.25">
      <c r="A82" s="29" t="s">
        <v>55</v>
      </c>
      <c r="B82" s="2" t="s">
        <v>20</v>
      </c>
      <c r="C82" s="3">
        <f>C83+C84</f>
        <v>1523202368</v>
      </c>
      <c r="D82" s="3">
        <f t="shared" ref="D82:M82" si="33">D83+D84</f>
        <v>0</v>
      </c>
      <c r="E82" s="3">
        <f t="shared" si="33"/>
        <v>0</v>
      </c>
      <c r="F82" s="3">
        <f t="shared" si="33"/>
        <v>0</v>
      </c>
      <c r="G82" s="3">
        <f t="shared" si="33"/>
        <v>1523202368</v>
      </c>
      <c r="H82" s="3">
        <f t="shared" si="33"/>
        <v>0</v>
      </c>
      <c r="I82" s="3">
        <f t="shared" si="33"/>
        <v>0</v>
      </c>
      <c r="J82" s="3">
        <f t="shared" si="33"/>
        <v>0</v>
      </c>
      <c r="K82" s="3">
        <f t="shared" si="33"/>
        <v>0</v>
      </c>
      <c r="L82" s="3">
        <f t="shared" si="33"/>
        <v>0</v>
      </c>
      <c r="M82" s="3">
        <f t="shared" si="33"/>
        <v>0</v>
      </c>
      <c r="N82" s="31" t="s">
        <v>23</v>
      </c>
    </row>
    <row r="83" spans="1:18" s="1" customFormat="1" ht="181.5" customHeight="1" outlineLevel="1" x14ac:dyDescent="0.25">
      <c r="A83" s="29"/>
      <c r="B83" s="2" t="s">
        <v>45</v>
      </c>
      <c r="C83" s="3">
        <f>SUM(D83:M83)</f>
        <v>1447042249.5999999</v>
      </c>
      <c r="D83" s="3"/>
      <c r="E83" s="3"/>
      <c r="F83" s="3"/>
      <c r="G83" s="3">
        <v>1447042249.5999999</v>
      </c>
      <c r="H83" s="3"/>
      <c r="I83" s="3"/>
      <c r="J83" s="3"/>
      <c r="K83" s="3"/>
      <c r="L83" s="3"/>
      <c r="M83" s="3"/>
      <c r="N83" s="31"/>
      <c r="R83" s="1" t="s">
        <v>56</v>
      </c>
    </row>
    <row r="84" spans="1:18" s="1" customFormat="1" ht="123" outlineLevel="1" x14ac:dyDescent="0.25">
      <c r="A84" s="29"/>
      <c r="B84" s="2" t="s">
        <v>13</v>
      </c>
      <c r="C84" s="3">
        <f>SUM(D84:M84)</f>
        <v>76160118.400000006</v>
      </c>
      <c r="D84" s="3"/>
      <c r="E84" s="3"/>
      <c r="F84" s="3"/>
      <c r="G84" s="3">
        <v>76160118.400000006</v>
      </c>
      <c r="H84" s="3"/>
      <c r="I84" s="3"/>
      <c r="J84" s="3"/>
      <c r="K84" s="3"/>
      <c r="L84" s="3"/>
      <c r="M84" s="3"/>
      <c r="N84" s="31"/>
    </row>
    <row r="85" spans="1:18" s="4" customFormat="1" ht="61.5" outlineLevel="1" x14ac:dyDescent="0.25">
      <c r="A85" s="30" t="s">
        <v>74</v>
      </c>
      <c r="B85" s="2" t="s">
        <v>20</v>
      </c>
      <c r="C85" s="3">
        <f t="shared" ref="C85:M85" si="34">C86+C87</f>
        <v>2464571007.3600001</v>
      </c>
      <c r="D85" s="3">
        <f t="shared" si="34"/>
        <v>0</v>
      </c>
      <c r="E85" s="3">
        <f t="shared" si="34"/>
        <v>0</v>
      </c>
      <c r="F85" s="3">
        <f t="shared" si="34"/>
        <v>0</v>
      </c>
      <c r="G85" s="3">
        <f t="shared" si="34"/>
        <v>195206517</v>
      </c>
      <c r="H85" s="3">
        <f t="shared" si="34"/>
        <v>195206517</v>
      </c>
      <c r="I85" s="3">
        <f t="shared" si="34"/>
        <v>370892382.30000001</v>
      </c>
      <c r="J85" s="3">
        <f t="shared" si="34"/>
        <v>374619052.17000002</v>
      </c>
      <c r="K85" s="3">
        <f t="shared" si="34"/>
        <v>378700642.98000002</v>
      </c>
      <c r="L85" s="3">
        <f t="shared" si="34"/>
        <v>383314615.19999999</v>
      </c>
      <c r="M85" s="3">
        <f t="shared" si="34"/>
        <v>566631280.71000004</v>
      </c>
      <c r="N85" s="31" t="s">
        <v>23</v>
      </c>
    </row>
    <row r="86" spans="1:18" s="4" customFormat="1" ht="153.75" outlineLevel="1" x14ac:dyDescent="0.25">
      <c r="A86" s="55"/>
      <c r="B86" s="2" t="s">
        <v>45</v>
      </c>
      <c r="C86" s="3">
        <f>SUM(D86:M86)</f>
        <v>2218113906.6199999</v>
      </c>
      <c r="D86" s="3"/>
      <c r="E86" s="3"/>
      <c r="F86" s="3"/>
      <c r="G86" s="3">
        <v>175685865.30000001</v>
      </c>
      <c r="H86" s="3">
        <v>175685865.30000001</v>
      </c>
      <c r="I86" s="3">
        <v>333803144.06999999</v>
      </c>
      <c r="J86" s="3">
        <v>337157146.94999999</v>
      </c>
      <c r="K86" s="3">
        <v>340830578.68000001</v>
      </c>
      <c r="L86" s="3">
        <v>344983153.68000001</v>
      </c>
      <c r="M86" s="3">
        <v>509968152.63999999</v>
      </c>
      <c r="N86" s="31"/>
    </row>
    <row r="87" spans="1:18" s="4" customFormat="1" ht="123" outlineLevel="1" x14ac:dyDescent="0.25">
      <c r="A87" s="52"/>
      <c r="B87" s="2" t="s">
        <v>13</v>
      </c>
      <c r="C87" s="3">
        <f>SUM(D87:M87)</f>
        <v>246457100.74000001</v>
      </c>
      <c r="D87" s="3"/>
      <c r="E87" s="3"/>
      <c r="F87" s="3"/>
      <c r="G87" s="3">
        <v>19520651.699999999</v>
      </c>
      <c r="H87" s="3">
        <v>19520651.699999999</v>
      </c>
      <c r="I87" s="3">
        <v>37089238.229999997</v>
      </c>
      <c r="J87" s="3">
        <v>37461905.219999999</v>
      </c>
      <c r="K87" s="3">
        <v>37870064.299999997</v>
      </c>
      <c r="L87" s="3">
        <v>38331461.520000003</v>
      </c>
      <c r="M87" s="3">
        <f>56663128.07</f>
        <v>56663128.07</v>
      </c>
      <c r="N87" s="25"/>
    </row>
    <row r="88" spans="1:18" s="4" customFormat="1" ht="118.5" customHeight="1" outlineLevel="1" x14ac:dyDescent="0.25">
      <c r="A88" s="30" t="s">
        <v>75</v>
      </c>
      <c r="B88" s="2" t="s">
        <v>20</v>
      </c>
      <c r="C88" s="3">
        <f t="shared" ref="C88:M88" si="35">C89+C90</f>
        <v>2464571007.3600001</v>
      </c>
      <c r="D88" s="3">
        <f t="shared" si="35"/>
        <v>0</v>
      </c>
      <c r="E88" s="3">
        <f t="shared" si="35"/>
        <v>0</v>
      </c>
      <c r="F88" s="3">
        <f t="shared" si="35"/>
        <v>0</v>
      </c>
      <c r="G88" s="3">
        <f t="shared" si="35"/>
        <v>195206517</v>
      </c>
      <c r="H88" s="3">
        <f t="shared" si="35"/>
        <v>195206517</v>
      </c>
      <c r="I88" s="3">
        <f t="shared" si="35"/>
        <v>370892382.30000001</v>
      </c>
      <c r="J88" s="3">
        <f t="shared" si="35"/>
        <v>374619052.17000002</v>
      </c>
      <c r="K88" s="3">
        <f t="shared" si="35"/>
        <v>378700642.98000002</v>
      </c>
      <c r="L88" s="3">
        <f t="shared" si="35"/>
        <v>383314615.19999999</v>
      </c>
      <c r="M88" s="3">
        <f t="shared" si="35"/>
        <v>566631280.71000004</v>
      </c>
      <c r="N88" s="31" t="s">
        <v>23</v>
      </c>
    </row>
    <row r="89" spans="1:18" s="4" customFormat="1" ht="201.75" customHeight="1" outlineLevel="1" x14ac:dyDescent="0.25">
      <c r="A89" s="55"/>
      <c r="B89" s="2" t="s">
        <v>45</v>
      </c>
      <c r="C89" s="3">
        <f>SUM(D89:M89)</f>
        <v>2218113906.6199999</v>
      </c>
      <c r="D89" s="3"/>
      <c r="E89" s="3"/>
      <c r="F89" s="3"/>
      <c r="G89" s="3">
        <v>175685865.30000001</v>
      </c>
      <c r="H89" s="3">
        <v>175685865.30000001</v>
      </c>
      <c r="I89" s="3">
        <v>333803144.06999999</v>
      </c>
      <c r="J89" s="3">
        <v>337157146.94999999</v>
      </c>
      <c r="K89" s="3">
        <v>340830578.68000001</v>
      </c>
      <c r="L89" s="3">
        <v>344983153.68000001</v>
      </c>
      <c r="M89" s="3">
        <f>509968152.64</f>
        <v>509968152.63999999</v>
      </c>
      <c r="N89" s="31"/>
    </row>
    <row r="90" spans="1:18" s="4" customFormat="1" ht="126.75" customHeight="1" outlineLevel="1" x14ac:dyDescent="0.25">
      <c r="A90" s="52"/>
      <c r="B90" s="2" t="s">
        <v>13</v>
      </c>
      <c r="C90" s="3">
        <f>SUM(D90:M90)</f>
        <v>246457100.74000001</v>
      </c>
      <c r="D90" s="3"/>
      <c r="E90" s="3"/>
      <c r="F90" s="3"/>
      <c r="G90" s="3">
        <v>19520651.699999999</v>
      </c>
      <c r="H90" s="3">
        <v>19520651.699999999</v>
      </c>
      <c r="I90" s="3">
        <v>37089238.229999997</v>
      </c>
      <c r="J90" s="3">
        <v>37461905.219999999</v>
      </c>
      <c r="K90" s="3">
        <v>37870064.299999997</v>
      </c>
      <c r="L90" s="3">
        <v>38331461.520000003</v>
      </c>
      <c r="M90" s="3">
        <f>56663128.07</f>
        <v>56663128.07</v>
      </c>
      <c r="N90" s="25"/>
    </row>
    <row r="91" spans="1:18" s="4" customFormat="1" ht="82.9" customHeight="1" outlineLevel="1" x14ac:dyDescent="0.25">
      <c r="A91" s="29" t="s">
        <v>57</v>
      </c>
      <c r="B91" s="2" t="s">
        <v>20</v>
      </c>
      <c r="C91" s="3">
        <f t="shared" ref="C91:M91" si="36">C92+C93</f>
        <v>1523202368</v>
      </c>
      <c r="D91" s="3">
        <f t="shared" si="36"/>
        <v>0</v>
      </c>
      <c r="E91" s="3">
        <f t="shared" si="36"/>
        <v>0</v>
      </c>
      <c r="F91" s="3">
        <f t="shared" si="36"/>
        <v>0</v>
      </c>
      <c r="G91" s="3">
        <f t="shared" si="36"/>
        <v>0</v>
      </c>
      <c r="H91" s="3">
        <f t="shared" si="36"/>
        <v>0</v>
      </c>
      <c r="I91" s="3">
        <f t="shared" si="36"/>
        <v>1523202368</v>
      </c>
      <c r="J91" s="3">
        <f t="shared" si="36"/>
        <v>0</v>
      </c>
      <c r="K91" s="3">
        <f t="shared" si="36"/>
        <v>0</v>
      </c>
      <c r="L91" s="3">
        <f t="shared" si="36"/>
        <v>0</v>
      </c>
      <c r="M91" s="3">
        <f t="shared" si="36"/>
        <v>0</v>
      </c>
      <c r="N91" s="31" t="s">
        <v>23</v>
      </c>
    </row>
    <row r="92" spans="1:18" s="4" customFormat="1" ht="169.9" customHeight="1" outlineLevel="1" x14ac:dyDescent="0.25">
      <c r="A92" s="29"/>
      <c r="B92" s="2" t="s">
        <v>45</v>
      </c>
      <c r="C92" s="3">
        <f>SUM(D92:M92)</f>
        <v>1447042249.5999999</v>
      </c>
      <c r="D92" s="3"/>
      <c r="E92" s="3"/>
      <c r="F92" s="3"/>
      <c r="G92" s="3"/>
      <c r="H92" s="3"/>
      <c r="I92" s="3">
        <v>1447042249.5999999</v>
      </c>
      <c r="J92" s="3"/>
      <c r="K92" s="3"/>
      <c r="L92" s="3"/>
      <c r="M92" s="3"/>
      <c r="N92" s="31"/>
      <c r="R92" s="4" t="s">
        <v>56</v>
      </c>
    </row>
    <row r="93" spans="1:18" s="4" customFormat="1" ht="126" customHeight="1" outlineLevel="1" x14ac:dyDescent="0.25">
      <c r="A93" s="29"/>
      <c r="B93" s="2" t="s">
        <v>13</v>
      </c>
      <c r="C93" s="3">
        <f>SUM(D93:M93)</f>
        <v>76160118.400000006</v>
      </c>
      <c r="D93" s="3"/>
      <c r="E93" s="3"/>
      <c r="F93" s="3"/>
      <c r="G93" s="3"/>
      <c r="H93" s="3"/>
      <c r="I93" s="3">
        <v>76160118.400000006</v>
      </c>
      <c r="J93" s="3"/>
      <c r="K93" s="3"/>
      <c r="L93" s="3"/>
      <c r="M93" s="3"/>
      <c r="N93" s="31"/>
    </row>
    <row r="94" spans="1:18" s="4" customFormat="1" ht="114.75" customHeight="1" outlineLevel="1" x14ac:dyDescent="0.25">
      <c r="A94" s="29" t="s">
        <v>58</v>
      </c>
      <c r="B94" s="2" t="s">
        <v>20</v>
      </c>
      <c r="C94" s="3">
        <f t="shared" ref="C94:M94" si="37">C95+C96</f>
        <v>1171239102</v>
      </c>
      <c r="D94" s="3">
        <f t="shared" si="37"/>
        <v>0</v>
      </c>
      <c r="E94" s="3">
        <f t="shared" si="37"/>
        <v>0</v>
      </c>
      <c r="F94" s="3">
        <f t="shared" si="37"/>
        <v>0</v>
      </c>
      <c r="G94" s="3">
        <f t="shared" si="37"/>
        <v>0</v>
      </c>
      <c r="H94" s="3">
        <f t="shared" si="37"/>
        <v>0</v>
      </c>
      <c r="I94" s="3">
        <f t="shared" si="37"/>
        <v>0</v>
      </c>
      <c r="J94" s="3">
        <f t="shared" si="37"/>
        <v>1171239102</v>
      </c>
      <c r="K94" s="3">
        <f t="shared" si="37"/>
        <v>0</v>
      </c>
      <c r="L94" s="3">
        <f t="shared" si="37"/>
        <v>0</v>
      </c>
      <c r="M94" s="3">
        <f t="shared" si="37"/>
        <v>0</v>
      </c>
      <c r="N94" s="31" t="s">
        <v>23</v>
      </c>
    </row>
    <row r="95" spans="1:18" s="4" customFormat="1" ht="171.75" customHeight="1" outlineLevel="1" x14ac:dyDescent="0.25">
      <c r="A95" s="29"/>
      <c r="B95" s="2" t="s">
        <v>45</v>
      </c>
      <c r="C95" s="3">
        <f>SUM(D95:M95)</f>
        <v>1112677146.9000001</v>
      </c>
      <c r="D95" s="3"/>
      <c r="E95" s="3"/>
      <c r="F95" s="3"/>
      <c r="G95" s="3"/>
      <c r="H95" s="3"/>
      <c r="I95" s="3"/>
      <c r="J95" s="3">
        <v>1112677146.9000001</v>
      </c>
      <c r="K95" s="3"/>
      <c r="L95" s="3"/>
      <c r="M95" s="3"/>
      <c r="N95" s="31"/>
      <c r="R95" s="4">
        <v>43</v>
      </c>
    </row>
    <row r="96" spans="1:18" s="4" customFormat="1" ht="148.5" customHeight="1" outlineLevel="1" x14ac:dyDescent="0.25">
      <c r="A96" s="29"/>
      <c r="B96" s="2" t="s">
        <v>13</v>
      </c>
      <c r="C96" s="3">
        <f>SUM(D96:M96)</f>
        <v>58561955.100000001</v>
      </c>
      <c r="D96" s="3"/>
      <c r="E96" s="3"/>
      <c r="F96" s="3"/>
      <c r="G96" s="3"/>
      <c r="H96" s="3"/>
      <c r="I96" s="3"/>
      <c r="J96" s="3">
        <v>58561955.100000001</v>
      </c>
      <c r="K96" s="3"/>
      <c r="L96" s="3"/>
      <c r="M96" s="3"/>
      <c r="N96" s="31"/>
    </row>
    <row r="97" spans="1:18" s="4" customFormat="1" ht="61.5" outlineLevel="1" x14ac:dyDescent="0.25">
      <c r="A97" s="29" t="s">
        <v>59</v>
      </c>
      <c r="B97" s="2" t="s">
        <v>20</v>
      </c>
      <c r="C97" s="3">
        <f t="shared" ref="C97:M97" si="38">C98+C99</f>
        <v>3396678577.7800002</v>
      </c>
      <c r="D97" s="3">
        <f t="shared" si="38"/>
        <v>0</v>
      </c>
      <c r="E97" s="3">
        <f t="shared" si="38"/>
        <v>0</v>
      </c>
      <c r="F97" s="3">
        <f t="shared" si="38"/>
        <v>0</v>
      </c>
      <c r="G97" s="3">
        <f t="shared" si="38"/>
        <v>0</v>
      </c>
      <c r="H97" s="3">
        <f t="shared" si="38"/>
        <v>0</v>
      </c>
      <c r="I97" s="3">
        <f>I98+I99</f>
        <v>0</v>
      </c>
      <c r="J97" s="3">
        <f>J98+J99</f>
        <v>1144106844.4400001</v>
      </c>
      <c r="K97" s="3">
        <f>K98+K99</f>
        <v>1191154233.3399999</v>
      </c>
      <c r="L97" s="3">
        <f>L98+L99</f>
        <v>1061417500</v>
      </c>
      <c r="M97" s="3">
        <f t="shared" si="38"/>
        <v>0</v>
      </c>
      <c r="N97" s="31" t="s">
        <v>23</v>
      </c>
    </row>
    <row r="98" spans="1:18" s="4" customFormat="1" ht="153.75" outlineLevel="1" x14ac:dyDescent="0.25">
      <c r="A98" s="29"/>
      <c r="B98" s="2" t="s">
        <v>45</v>
      </c>
      <c r="C98" s="3">
        <f>SUM(D98:M98)</f>
        <v>3057010720</v>
      </c>
      <c r="D98" s="3"/>
      <c r="E98" s="3"/>
      <c r="F98" s="3"/>
      <c r="G98" s="3"/>
      <c r="H98" s="3"/>
      <c r="I98" s="3"/>
      <c r="J98" s="3">
        <v>1029696160</v>
      </c>
      <c r="K98" s="3">
        <v>1072038810</v>
      </c>
      <c r="L98" s="3">
        <v>955275750</v>
      </c>
      <c r="M98" s="3"/>
      <c r="N98" s="31"/>
      <c r="R98" s="4">
        <v>44</v>
      </c>
    </row>
    <row r="99" spans="1:18" s="4" customFormat="1" ht="128.44999999999999" customHeight="1" outlineLevel="1" x14ac:dyDescent="0.25">
      <c r="A99" s="29"/>
      <c r="B99" s="2" t="s">
        <v>13</v>
      </c>
      <c r="C99" s="3">
        <f>SUM(D99:M99)</f>
        <v>339667857.77999997</v>
      </c>
      <c r="D99" s="3"/>
      <c r="E99" s="3"/>
      <c r="F99" s="3"/>
      <c r="G99" s="3"/>
      <c r="H99" s="3"/>
      <c r="I99" s="3"/>
      <c r="J99" s="3">
        <v>114410684.44</v>
      </c>
      <c r="K99" s="3">
        <v>119115423.34</v>
      </c>
      <c r="L99" s="3">
        <v>106141750</v>
      </c>
      <c r="M99" s="3"/>
      <c r="N99" s="31"/>
    </row>
    <row r="100" spans="1:18" s="4" customFormat="1" ht="93.75" customHeight="1" outlineLevel="1" x14ac:dyDescent="0.25">
      <c r="A100" s="50" t="s">
        <v>94</v>
      </c>
      <c r="B100" s="2" t="s">
        <v>20</v>
      </c>
      <c r="C100" s="3">
        <f t="shared" ref="C100:M100" si="39">C101+C102</f>
        <v>1215493495.0999999</v>
      </c>
      <c r="D100" s="3">
        <f t="shared" si="39"/>
        <v>0</v>
      </c>
      <c r="E100" s="3">
        <f t="shared" si="39"/>
        <v>0</v>
      </c>
      <c r="F100" s="3">
        <f t="shared" si="39"/>
        <v>0</v>
      </c>
      <c r="G100" s="3">
        <f t="shared" si="39"/>
        <v>0</v>
      </c>
      <c r="H100" s="3">
        <f t="shared" si="39"/>
        <v>0</v>
      </c>
      <c r="I100" s="3">
        <f t="shared" si="39"/>
        <v>96273246.299999997</v>
      </c>
      <c r="J100" s="3">
        <f t="shared" si="39"/>
        <v>96273246.299999997</v>
      </c>
      <c r="K100" s="3">
        <f t="shared" si="39"/>
        <v>182919167.97</v>
      </c>
      <c r="L100" s="3">
        <f t="shared" si="39"/>
        <v>184757111.77000001</v>
      </c>
      <c r="M100" s="3">
        <f t="shared" si="39"/>
        <v>655270722.75999999</v>
      </c>
      <c r="N100" s="19" t="s">
        <v>23</v>
      </c>
    </row>
    <row r="101" spans="1:18" s="4" customFormat="1" ht="181.5" customHeight="1" outlineLevel="1" x14ac:dyDescent="0.25">
      <c r="A101" s="51"/>
      <c r="B101" s="2" t="s">
        <v>45</v>
      </c>
      <c r="C101" s="3">
        <f>SUM(D101:M101)</f>
        <v>1093944145.5899999</v>
      </c>
      <c r="D101" s="3"/>
      <c r="E101" s="3"/>
      <c r="F101" s="3"/>
      <c r="G101" s="3"/>
      <c r="H101" s="3"/>
      <c r="I101" s="3">
        <v>86645921.670000002</v>
      </c>
      <c r="J101" s="3">
        <v>86645921.670000002</v>
      </c>
      <c r="K101" s="3">
        <v>164627251.16999999</v>
      </c>
      <c r="L101" s="3">
        <v>166281400.59</v>
      </c>
      <c r="M101" s="3">
        <f>168093088.04+170141082.55+251509479.9</f>
        <v>589743650.49000001</v>
      </c>
      <c r="N101" s="31"/>
    </row>
    <row r="102" spans="1:18" s="4" customFormat="1" ht="156" customHeight="1" outlineLevel="1" x14ac:dyDescent="0.25">
      <c r="A102" s="52"/>
      <c r="B102" s="2" t="s">
        <v>13</v>
      </c>
      <c r="C102" s="3">
        <f>SUM(D102:M102)</f>
        <v>121549349.51000001</v>
      </c>
      <c r="D102" s="3"/>
      <c r="E102" s="3"/>
      <c r="F102" s="3"/>
      <c r="G102" s="3"/>
      <c r="H102" s="3"/>
      <c r="I102" s="3">
        <v>9627324.6300000008</v>
      </c>
      <c r="J102" s="3">
        <v>9627324.6300000008</v>
      </c>
      <c r="K102" s="3">
        <v>18291916.800000001</v>
      </c>
      <c r="L102" s="3">
        <v>18475711.18</v>
      </c>
      <c r="M102" s="3">
        <f>18677009.78+18904564.73+27945497.76</f>
        <v>65527072.270000003</v>
      </c>
      <c r="N102" s="31"/>
    </row>
    <row r="103" spans="1:18" s="4" customFormat="1" ht="92.25" customHeight="1" outlineLevel="1" x14ac:dyDescent="0.25">
      <c r="A103" s="29" t="s">
        <v>76</v>
      </c>
      <c r="B103" s="2" t="s">
        <v>20</v>
      </c>
      <c r="C103" s="3">
        <f t="shared" ref="C103:M103" si="40">C104+C105</f>
        <v>1651534003.79</v>
      </c>
      <c r="D103" s="3">
        <f t="shared" si="40"/>
        <v>0</v>
      </c>
      <c r="E103" s="3">
        <f t="shared" si="40"/>
        <v>0</v>
      </c>
      <c r="F103" s="3">
        <f t="shared" si="40"/>
        <v>0</v>
      </c>
      <c r="G103" s="3">
        <f t="shared" si="40"/>
        <v>130809864.93000001</v>
      </c>
      <c r="H103" s="3">
        <f t="shared" si="40"/>
        <v>130809864.93000001</v>
      </c>
      <c r="I103" s="3">
        <f t="shared" si="40"/>
        <v>248538743.37</v>
      </c>
      <c r="J103" s="3">
        <f t="shared" si="40"/>
        <v>251036022.61000001</v>
      </c>
      <c r="K103" s="3">
        <f t="shared" si="40"/>
        <v>253771137.97</v>
      </c>
      <c r="L103" s="3">
        <f t="shared" si="40"/>
        <v>256863007.5</v>
      </c>
      <c r="M103" s="3">
        <f t="shared" si="40"/>
        <v>379705362.48000002</v>
      </c>
      <c r="N103" s="31" t="s">
        <v>23</v>
      </c>
    </row>
    <row r="104" spans="1:18" s="4" customFormat="1" ht="188.25" customHeight="1" outlineLevel="1" x14ac:dyDescent="0.25">
      <c r="A104" s="29"/>
      <c r="B104" s="2" t="s">
        <v>45</v>
      </c>
      <c r="C104" s="3">
        <f>SUM(D104:M104)</f>
        <v>1486380603.4100001</v>
      </c>
      <c r="D104" s="3"/>
      <c r="E104" s="3"/>
      <c r="F104" s="3"/>
      <c r="G104" s="3">
        <v>117728878.44</v>
      </c>
      <c r="H104" s="3">
        <v>117728878.44</v>
      </c>
      <c r="I104" s="3">
        <v>223684869.03</v>
      </c>
      <c r="J104" s="3">
        <v>225932420.34999999</v>
      </c>
      <c r="K104" s="3">
        <v>228394024.16999999</v>
      </c>
      <c r="L104" s="3">
        <v>231176706.75</v>
      </c>
      <c r="M104" s="3">
        <v>341734826.23000002</v>
      </c>
      <c r="N104" s="31"/>
    </row>
    <row r="105" spans="1:18" s="4" customFormat="1" ht="156" customHeight="1" outlineLevel="1" x14ac:dyDescent="0.25">
      <c r="A105" s="29"/>
      <c r="B105" s="2" t="s">
        <v>13</v>
      </c>
      <c r="C105" s="3">
        <f>SUM(D105:M105)</f>
        <v>165153400.38</v>
      </c>
      <c r="D105" s="3"/>
      <c r="E105" s="3"/>
      <c r="F105" s="3"/>
      <c r="G105" s="3">
        <v>13080986.49</v>
      </c>
      <c r="H105" s="3">
        <v>13080986.49</v>
      </c>
      <c r="I105" s="3">
        <v>24853874.34</v>
      </c>
      <c r="J105" s="3">
        <v>25103602.260000002</v>
      </c>
      <c r="K105" s="3">
        <v>25377113.800000001</v>
      </c>
      <c r="L105" s="3">
        <v>25686300.75</v>
      </c>
      <c r="M105" s="3">
        <v>37970536.25</v>
      </c>
      <c r="N105" s="31"/>
    </row>
    <row r="106" spans="1:18" s="4" customFormat="1" ht="79.900000000000006" customHeight="1" outlineLevel="1" x14ac:dyDescent="0.25">
      <c r="A106" s="29" t="s">
        <v>77</v>
      </c>
      <c r="B106" s="2" t="s">
        <v>20</v>
      </c>
      <c r="C106" s="3">
        <f t="shared" ref="C106:M106" si="41">C107+C108</f>
        <v>2464571007.3600001</v>
      </c>
      <c r="D106" s="3">
        <f t="shared" si="41"/>
        <v>0</v>
      </c>
      <c r="E106" s="3">
        <f t="shared" si="41"/>
        <v>0</v>
      </c>
      <c r="F106" s="3">
        <f t="shared" si="41"/>
        <v>0</v>
      </c>
      <c r="G106" s="3">
        <f t="shared" si="41"/>
        <v>0</v>
      </c>
      <c r="H106" s="3">
        <f t="shared" si="41"/>
        <v>0</v>
      </c>
      <c r="I106" s="3">
        <f t="shared" si="41"/>
        <v>195206517.08000001</v>
      </c>
      <c r="J106" s="3">
        <f t="shared" si="41"/>
        <v>195206517.08000001</v>
      </c>
      <c r="K106" s="3">
        <f t="shared" si="41"/>
        <v>370892382.30000001</v>
      </c>
      <c r="L106" s="3">
        <f t="shared" si="41"/>
        <v>374619052.17000002</v>
      </c>
      <c r="M106" s="3">
        <f t="shared" si="41"/>
        <v>1328646538.73</v>
      </c>
      <c r="N106" s="31" t="s">
        <v>23</v>
      </c>
    </row>
    <row r="107" spans="1:18" s="4" customFormat="1" ht="169.9" customHeight="1" outlineLevel="1" x14ac:dyDescent="0.25">
      <c r="A107" s="29"/>
      <c r="B107" s="2" t="s">
        <v>45</v>
      </c>
      <c r="C107" s="3">
        <f>SUM(D107:M107)</f>
        <v>2218113906.6199999</v>
      </c>
      <c r="D107" s="3"/>
      <c r="E107" s="3"/>
      <c r="F107" s="3"/>
      <c r="G107" s="3"/>
      <c r="H107" s="3"/>
      <c r="I107" s="3">
        <v>175685865.30000001</v>
      </c>
      <c r="J107" s="3">
        <v>175685865.30000001</v>
      </c>
      <c r="K107" s="3">
        <v>333803144.06999999</v>
      </c>
      <c r="L107" s="3">
        <v>337157146.94999999</v>
      </c>
      <c r="M107" s="3">
        <f>340830578.68+344983153.68+509968152.64</f>
        <v>1195781885</v>
      </c>
      <c r="N107" s="31"/>
    </row>
    <row r="108" spans="1:18" s="4" customFormat="1" ht="129.75" customHeight="1" outlineLevel="1" x14ac:dyDescent="0.25">
      <c r="A108" s="29"/>
      <c r="B108" s="2" t="s">
        <v>13</v>
      </c>
      <c r="C108" s="3">
        <f>SUM(D108:M108)</f>
        <v>246457100.74000001</v>
      </c>
      <c r="D108" s="3"/>
      <c r="E108" s="3"/>
      <c r="F108" s="3"/>
      <c r="G108" s="3"/>
      <c r="H108" s="3"/>
      <c r="I108" s="3">
        <v>19520651.780000001</v>
      </c>
      <c r="J108" s="3">
        <v>19520651.780000001</v>
      </c>
      <c r="K108" s="3">
        <v>37089238.229999997</v>
      </c>
      <c r="L108" s="3">
        <v>37461905.219999999</v>
      </c>
      <c r="M108" s="3">
        <f>37870064.3+38331461.52+56663128.07-0.16</f>
        <v>132864653.73</v>
      </c>
      <c r="N108" s="31"/>
    </row>
    <row r="109" spans="1:18" s="4" customFormat="1" ht="82.9" customHeight="1" outlineLevel="1" x14ac:dyDescent="0.25">
      <c r="A109" s="29" t="s">
        <v>78</v>
      </c>
      <c r="B109" s="2" t="s">
        <v>20</v>
      </c>
      <c r="C109" s="3">
        <f t="shared" ref="C109:M109" si="42">C110+C111</f>
        <v>1360170887.9300001</v>
      </c>
      <c r="D109" s="3">
        <f t="shared" si="42"/>
        <v>0</v>
      </c>
      <c r="E109" s="3">
        <f t="shared" si="42"/>
        <v>0</v>
      </c>
      <c r="F109" s="3">
        <f t="shared" si="42"/>
        <v>0</v>
      </c>
      <c r="G109" s="3">
        <f t="shared" si="42"/>
        <v>0</v>
      </c>
      <c r="H109" s="3">
        <f t="shared" si="42"/>
        <v>0</v>
      </c>
      <c r="I109" s="3">
        <f t="shared" si="42"/>
        <v>0</v>
      </c>
      <c r="J109" s="3">
        <f t="shared" si="42"/>
        <v>107732429.2</v>
      </c>
      <c r="K109" s="3">
        <f t="shared" si="42"/>
        <v>107732429.2</v>
      </c>
      <c r="L109" s="3">
        <f t="shared" si="42"/>
        <v>204691615.47999999</v>
      </c>
      <c r="M109" s="3">
        <f t="shared" si="42"/>
        <v>940014414.04999995</v>
      </c>
      <c r="N109" s="31" t="s">
        <v>23</v>
      </c>
    </row>
    <row r="110" spans="1:18" s="4" customFormat="1" ht="166.15" customHeight="1" outlineLevel="1" x14ac:dyDescent="0.25">
      <c r="A110" s="29"/>
      <c r="B110" s="2" t="s">
        <v>45</v>
      </c>
      <c r="C110" s="3">
        <f>SUM(D110:M110)</f>
        <v>1224153799.1400001</v>
      </c>
      <c r="D110" s="3"/>
      <c r="E110" s="3"/>
      <c r="F110" s="3"/>
      <c r="G110" s="3"/>
      <c r="H110" s="3"/>
      <c r="I110" s="3"/>
      <c r="J110" s="3">
        <v>96959186.280000001</v>
      </c>
      <c r="K110" s="3">
        <v>96959186.280000001</v>
      </c>
      <c r="L110" s="3">
        <v>184222453.93000001</v>
      </c>
      <c r="M110" s="3">
        <v>846012972.64999998</v>
      </c>
      <c r="N110" s="31"/>
    </row>
    <row r="111" spans="1:18" s="4" customFormat="1" ht="135" customHeight="1" outlineLevel="1" x14ac:dyDescent="0.25">
      <c r="A111" s="29"/>
      <c r="B111" s="2" t="s">
        <v>13</v>
      </c>
      <c r="C111" s="3">
        <f>SUM(D111:M111)</f>
        <v>136017088.78999999</v>
      </c>
      <c r="D111" s="3"/>
      <c r="E111" s="3"/>
      <c r="F111" s="3"/>
      <c r="G111" s="3"/>
      <c r="H111" s="3"/>
      <c r="I111" s="3"/>
      <c r="J111" s="3">
        <v>10773242.92</v>
      </c>
      <c r="K111" s="3">
        <v>10773242.92</v>
      </c>
      <c r="L111" s="3">
        <v>20469161.550000001</v>
      </c>
      <c r="M111" s="3">
        <v>94001441.400000006</v>
      </c>
      <c r="N111" s="31"/>
    </row>
    <row r="112" spans="1:18" s="4" customFormat="1" ht="110.25" customHeight="1" outlineLevel="1" x14ac:dyDescent="0.25">
      <c r="A112" s="30" t="s">
        <v>79</v>
      </c>
      <c r="B112" s="2" t="s">
        <v>20</v>
      </c>
      <c r="C112" s="3">
        <f t="shared" ref="C112:M112" si="43">C113+C114</f>
        <v>2464571007.3600001</v>
      </c>
      <c r="D112" s="3">
        <f t="shared" si="43"/>
        <v>0</v>
      </c>
      <c r="E112" s="3">
        <f t="shared" si="43"/>
        <v>0</v>
      </c>
      <c r="F112" s="3">
        <f t="shared" si="43"/>
        <v>0</v>
      </c>
      <c r="G112" s="3">
        <f t="shared" si="43"/>
        <v>0</v>
      </c>
      <c r="H112" s="3">
        <f t="shared" si="43"/>
        <v>0</v>
      </c>
      <c r="I112" s="3">
        <f t="shared" si="43"/>
        <v>0</v>
      </c>
      <c r="J112" s="3">
        <f t="shared" si="43"/>
        <v>195206517</v>
      </c>
      <c r="K112" s="3">
        <f t="shared" si="43"/>
        <v>195206517</v>
      </c>
      <c r="L112" s="3">
        <f t="shared" si="43"/>
        <v>370892382.30000001</v>
      </c>
      <c r="M112" s="3">
        <f t="shared" si="43"/>
        <v>1703265591.0599999</v>
      </c>
      <c r="N112" s="31" t="s">
        <v>23</v>
      </c>
    </row>
    <row r="113" spans="1:18" s="4" customFormat="1" ht="201" customHeight="1" outlineLevel="1" x14ac:dyDescent="0.25">
      <c r="A113" s="55"/>
      <c r="B113" s="2" t="s">
        <v>45</v>
      </c>
      <c r="C113" s="3">
        <f>SUM(D113:M113)</f>
        <v>2218113906.6199999</v>
      </c>
      <c r="D113" s="3"/>
      <c r="E113" s="3"/>
      <c r="F113" s="3"/>
      <c r="G113" s="3"/>
      <c r="H113" s="3"/>
      <c r="I113" s="3"/>
      <c r="J113" s="3">
        <v>175685865.30000001</v>
      </c>
      <c r="K113" s="3">
        <v>175685865.30000001</v>
      </c>
      <c r="L113" s="3">
        <v>333803144.06999999</v>
      </c>
      <c r="M113" s="3">
        <v>1532939031.95</v>
      </c>
      <c r="N113" s="31"/>
    </row>
    <row r="114" spans="1:18" s="4" customFormat="1" ht="134.25" customHeight="1" outlineLevel="1" x14ac:dyDescent="0.25">
      <c r="A114" s="52"/>
      <c r="B114" s="2" t="s">
        <v>13</v>
      </c>
      <c r="C114" s="3">
        <f>SUM(D114:M114)</f>
        <v>246457100.74000001</v>
      </c>
      <c r="D114" s="3"/>
      <c r="E114" s="3"/>
      <c r="F114" s="3"/>
      <c r="G114" s="3"/>
      <c r="H114" s="3"/>
      <c r="I114" s="3"/>
      <c r="J114" s="3">
        <v>19520651.699999999</v>
      </c>
      <c r="K114" s="3">
        <v>19520651.699999999</v>
      </c>
      <c r="L114" s="3">
        <v>37089238.229999997</v>
      </c>
      <c r="M114" s="3">
        <v>170326559.11000001</v>
      </c>
      <c r="N114" s="25"/>
    </row>
    <row r="115" spans="1:18" s="4" customFormat="1" ht="99.75" customHeight="1" outlineLevel="1" x14ac:dyDescent="0.25">
      <c r="A115" s="29" t="s">
        <v>80</v>
      </c>
      <c r="B115" s="2" t="s">
        <v>20</v>
      </c>
      <c r="C115" s="3">
        <f t="shared" ref="C115:M115" si="44">C116+C117</f>
        <v>887793588.88999999</v>
      </c>
      <c r="D115" s="3">
        <f t="shared" si="44"/>
        <v>0</v>
      </c>
      <c r="E115" s="3">
        <f t="shared" si="44"/>
        <v>0</v>
      </c>
      <c r="F115" s="3">
        <f t="shared" si="44"/>
        <v>0</v>
      </c>
      <c r="G115" s="3">
        <f t="shared" si="44"/>
        <v>0</v>
      </c>
      <c r="H115" s="3">
        <f t="shared" si="44"/>
        <v>0</v>
      </c>
      <c r="I115" s="3">
        <f t="shared" si="44"/>
        <v>0</v>
      </c>
      <c r="J115" s="3">
        <f t="shared" si="44"/>
        <v>70317755.560000002</v>
      </c>
      <c r="K115" s="3">
        <f t="shared" si="44"/>
        <v>70317755.560000002</v>
      </c>
      <c r="L115" s="3">
        <f t="shared" si="44"/>
        <v>133603733.33</v>
      </c>
      <c r="M115" s="3">
        <f t="shared" si="44"/>
        <v>613554344.44000006</v>
      </c>
      <c r="N115" s="31" t="s">
        <v>23</v>
      </c>
    </row>
    <row r="116" spans="1:18" s="4" customFormat="1" ht="183" customHeight="1" outlineLevel="1" x14ac:dyDescent="0.25">
      <c r="A116" s="29"/>
      <c r="B116" s="2" t="s">
        <v>45</v>
      </c>
      <c r="C116" s="3">
        <f>SUM(D116:M116)</f>
        <v>799014230</v>
      </c>
      <c r="D116" s="3"/>
      <c r="E116" s="3"/>
      <c r="F116" s="3"/>
      <c r="G116" s="3"/>
      <c r="H116" s="3"/>
      <c r="I116" s="3"/>
      <c r="J116" s="3">
        <v>63285980</v>
      </c>
      <c r="K116" s="3">
        <v>63285980</v>
      </c>
      <c r="L116" s="3">
        <v>120243360</v>
      </c>
      <c r="M116" s="3">
        <f>121451540+122774790+124270650+183701930</f>
        <v>552198910</v>
      </c>
      <c r="N116" s="31"/>
    </row>
    <row r="117" spans="1:18" s="4" customFormat="1" ht="159.75" customHeight="1" outlineLevel="1" x14ac:dyDescent="0.25">
      <c r="A117" s="29"/>
      <c r="B117" s="2" t="s">
        <v>13</v>
      </c>
      <c r="C117" s="3">
        <f>SUM(D117:M117)</f>
        <v>88779358.890000001</v>
      </c>
      <c r="D117" s="3"/>
      <c r="E117" s="3"/>
      <c r="F117" s="3"/>
      <c r="G117" s="3"/>
      <c r="H117" s="3"/>
      <c r="I117" s="3"/>
      <c r="J117" s="3">
        <v>7031775.5599999996</v>
      </c>
      <c r="K117" s="3">
        <v>7031775.5599999996</v>
      </c>
      <c r="L117" s="3">
        <v>13360373.33</v>
      </c>
      <c r="M117" s="3">
        <f>13494615.56+13641643.33+13807850+20411325.55</f>
        <v>61355434.439999998</v>
      </c>
      <c r="N117" s="31"/>
    </row>
    <row r="118" spans="1:18" s="4" customFormat="1" ht="90.75" customHeight="1" outlineLevel="1" x14ac:dyDescent="0.25">
      <c r="A118" s="29" t="s">
        <v>71</v>
      </c>
      <c r="B118" s="2" t="s">
        <v>20</v>
      </c>
      <c r="C118" s="3">
        <f t="shared" ref="C118:M118" si="45">C119+C120</f>
        <v>1827842843</v>
      </c>
      <c r="D118" s="3">
        <f t="shared" si="45"/>
        <v>0</v>
      </c>
      <c r="E118" s="3">
        <f t="shared" si="45"/>
        <v>0</v>
      </c>
      <c r="F118" s="3">
        <f t="shared" si="45"/>
        <v>0</v>
      </c>
      <c r="G118" s="3">
        <f t="shared" si="45"/>
        <v>1827842843</v>
      </c>
      <c r="H118" s="3">
        <f t="shared" si="45"/>
        <v>0</v>
      </c>
      <c r="I118" s="3">
        <f t="shared" si="45"/>
        <v>0</v>
      </c>
      <c r="J118" s="3">
        <f t="shared" si="45"/>
        <v>0</v>
      </c>
      <c r="K118" s="3">
        <f t="shared" si="45"/>
        <v>0</v>
      </c>
      <c r="L118" s="3">
        <f t="shared" si="45"/>
        <v>0</v>
      </c>
      <c r="M118" s="3">
        <f t="shared" si="45"/>
        <v>0</v>
      </c>
      <c r="N118" s="31" t="s">
        <v>23</v>
      </c>
    </row>
    <row r="119" spans="1:18" s="4" customFormat="1" ht="153.75" outlineLevel="1" x14ac:dyDescent="0.25">
      <c r="A119" s="29"/>
      <c r="B119" s="2" t="s">
        <v>45</v>
      </c>
      <c r="C119" s="3">
        <f>SUM(D119:M119)</f>
        <v>1736450700</v>
      </c>
      <c r="D119" s="3"/>
      <c r="E119" s="3"/>
      <c r="F119" s="3"/>
      <c r="G119" s="3">
        <v>1736450700</v>
      </c>
      <c r="H119" s="3"/>
      <c r="I119" s="3"/>
      <c r="J119" s="3"/>
      <c r="K119" s="3"/>
      <c r="L119" s="3"/>
      <c r="M119" s="3"/>
      <c r="N119" s="31"/>
      <c r="R119" s="4" t="s">
        <v>73</v>
      </c>
    </row>
    <row r="120" spans="1:18" s="4" customFormat="1" ht="152.25" customHeight="1" outlineLevel="1" x14ac:dyDescent="0.25">
      <c r="A120" s="29"/>
      <c r="B120" s="2" t="s">
        <v>13</v>
      </c>
      <c r="C120" s="3">
        <f>SUM(D120:M120)</f>
        <v>91392143</v>
      </c>
      <c r="D120" s="3"/>
      <c r="E120" s="3"/>
      <c r="F120" s="3"/>
      <c r="G120" s="3">
        <v>91392143</v>
      </c>
      <c r="H120" s="3"/>
      <c r="I120" s="3"/>
      <c r="J120" s="3"/>
      <c r="K120" s="3"/>
      <c r="L120" s="3"/>
      <c r="M120" s="3"/>
      <c r="N120" s="31"/>
    </row>
    <row r="121" spans="1:18" s="4" customFormat="1" ht="61.5" outlineLevel="1" x14ac:dyDescent="0.25">
      <c r="A121" s="29" t="s">
        <v>70</v>
      </c>
      <c r="B121" s="2" t="s">
        <v>20</v>
      </c>
      <c r="C121" s="3">
        <f t="shared" ref="C121:M121" si="46">C122+C123</f>
        <v>887793588.88999999</v>
      </c>
      <c r="D121" s="3">
        <f t="shared" si="46"/>
        <v>0</v>
      </c>
      <c r="E121" s="3">
        <f t="shared" si="46"/>
        <v>0</v>
      </c>
      <c r="F121" s="3">
        <f t="shared" si="46"/>
        <v>0</v>
      </c>
      <c r="G121" s="3">
        <f t="shared" si="46"/>
        <v>887793588.88999999</v>
      </c>
      <c r="H121" s="3">
        <f t="shared" si="46"/>
        <v>0</v>
      </c>
      <c r="I121" s="3">
        <f t="shared" si="46"/>
        <v>0</v>
      </c>
      <c r="J121" s="3">
        <f t="shared" si="46"/>
        <v>0</v>
      </c>
      <c r="K121" s="3">
        <f t="shared" si="46"/>
        <v>0</v>
      </c>
      <c r="L121" s="3">
        <f t="shared" si="46"/>
        <v>0</v>
      </c>
      <c r="M121" s="3">
        <f t="shared" si="46"/>
        <v>0</v>
      </c>
      <c r="N121" s="31" t="s">
        <v>23</v>
      </c>
    </row>
    <row r="122" spans="1:18" s="4" customFormat="1" ht="153.75" outlineLevel="1" x14ac:dyDescent="0.25">
      <c r="A122" s="29"/>
      <c r="B122" s="2" t="s">
        <v>45</v>
      </c>
      <c r="C122" s="3">
        <f>SUM(D122:M122)</f>
        <v>799014230</v>
      </c>
      <c r="D122" s="3"/>
      <c r="E122" s="3"/>
      <c r="F122" s="3"/>
      <c r="G122" s="3">
        <v>799014230</v>
      </c>
      <c r="H122" s="3"/>
      <c r="I122" s="3"/>
      <c r="J122" s="3"/>
      <c r="K122" s="3"/>
      <c r="L122" s="3"/>
      <c r="M122" s="3"/>
      <c r="N122" s="31"/>
    </row>
    <row r="123" spans="1:18" s="4" customFormat="1" ht="123" outlineLevel="1" x14ac:dyDescent="0.25">
      <c r="A123" s="29"/>
      <c r="B123" s="2" t="s">
        <v>13</v>
      </c>
      <c r="C123" s="3">
        <f>SUM(D123:M123)</f>
        <v>88779358.890000001</v>
      </c>
      <c r="D123" s="3"/>
      <c r="E123" s="3"/>
      <c r="F123" s="3"/>
      <c r="G123" s="3">
        <v>88779358.890000001</v>
      </c>
      <c r="H123" s="3"/>
      <c r="I123" s="3"/>
      <c r="J123" s="3"/>
      <c r="K123" s="3"/>
      <c r="L123" s="3"/>
      <c r="M123" s="3"/>
      <c r="N123" s="31"/>
    </row>
    <row r="124" spans="1:18" s="4" customFormat="1" ht="61.5" outlineLevel="1" x14ac:dyDescent="0.25">
      <c r="A124" s="29" t="s">
        <v>31</v>
      </c>
      <c r="B124" s="18" t="s">
        <v>20</v>
      </c>
      <c r="C124" s="3">
        <f>C125</f>
        <v>1168511275.4200001</v>
      </c>
      <c r="D124" s="3">
        <f t="shared" ref="D124" si="47">D125</f>
        <v>0</v>
      </c>
      <c r="E124" s="3">
        <f t="shared" ref="E124" si="48">E125</f>
        <v>0</v>
      </c>
      <c r="F124" s="3">
        <f t="shared" ref="F124" si="49">F125</f>
        <v>67087308.159999996</v>
      </c>
      <c r="G124" s="3">
        <f t="shared" ref="G124" si="50">G125</f>
        <v>339283559.45999998</v>
      </c>
      <c r="H124" s="3">
        <f t="shared" ref="H124" si="51">H125</f>
        <v>5363162.5999999996</v>
      </c>
      <c r="I124" s="3">
        <f t="shared" ref="I124" si="52">I125</f>
        <v>254046802.59999999</v>
      </c>
      <c r="J124" s="3">
        <f t="shared" ref="J124" si="53">J125</f>
        <v>254046802.59999999</v>
      </c>
      <c r="K124" s="3">
        <f t="shared" ref="K124" si="54">K125</f>
        <v>248683640</v>
      </c>
      <c r="L124" s="3">
        <f t="shared" ref="L124" si="55">L125</f>
        <v>0</v>
      </c>
      <c r="M124" s="3">
        <f t="shared" ref="M124" si="56">M125</f>
        <v>0</v>
      </c>
      <c r="N124" s="31" t="s">
        <v>23</v>
      </c>
    </row>
    <row r="125" spans="1:18" s="4" customFormat="1" ht="129.6" customHeight="1" outlineLevel="1" x14ac:dyDescent="0.25">
      <c r="A125" s="29"/>
      <c r="B125" s="2" t="s">
        <v>13</v>
      </c>
      <c r="C125" s="3">
        <f>SUM(D125:M125)</f>
        <v>1168511275.4200001</v>
      </c>
      <c r="D125" s="3">
        <f t="shared" ref="D125:M125" si="57">D127+D129+D131+D133+D135+D137+D139+D141+D143</f>
        <v>0</v>
      </c>
      <c r="E125" s="3">
        <f t="shared" si="57"/>
        <v>0</v>
      </c>
      <c r="F125" s="3">
        <f t="shared" si="57"/>
        <v>67087308.159999996</v>
      </c>
      <c r="G125" s="3">
        <f>G127+G129+G131+G133+G135+G137+G139+G141+G143</f>
        <v>339283559.45999998</v>
      </c>
      <c r="H125" s="3">
        <f>H127+H129+H131+H133+H135+H137+H139+H141+H143</f>
        <v>5363162.5999999996</v>
      </c>
      <c r="I125" s="3">
        <f>I127+I129+I131+I133+I135+I137+I139+I141+I143</f>
        <v>254046802.59999999</v>
      </c>
      <c r="J125" s="3">
        <f t="shared" si="57"/>
        <v>254046802.59999999</v>
      </c>
      <c r="K125" s="3">
        <f t="shared" si="57"/>
        <v>248683640</v>
      </c>
      <c r="L125" s="3">
        <f t="shared" si="57"/>
        <v>0</v>
      </c>
      <c r="M125" s="3">
        <f t="shared" si="57"/>
        <v>0</v>
      </c>
      <c r="N125" s="31"/>
    </row>
    <row r="126" spans="1:18" s="4" customFormat="1" ht="61.5" outlineLevel="1" x14ac:dyDescent="0.25">
      <c r="A126" s="29" t="s">
        <v>32</v>
      </c>
      <c r="B126" s="18" t="s">
        <v>20</v>
      </c>
      <c r="C126" s="3">
        <f t="shared" ref="C126:M126" si="58">C127</f>
        <v>161126109.46000001</v>
      </c>
      <c r="D126" s="3">
        <f t="shared" si="58"/>
        <v>0</v>
      </c>
      <c r="E126" s="3">
        <f t="shared" si="58"/>
        <v>0</v>
      </c>
      <c r="F126" s="3">
        <f t="shared" si="58"/>
        <v>61126110</v>
      </c>
      <c r="G126" s="3">
        <f t="shared" si="58"/>
        <v>99999999.459999993</v>
      </c>
      <c r="H126" s="3">
        <f t="shared" si="58"/>
        <v>0</v>
      </c>
      <c r="I126" s="3">
        <f t="shared" si="58"/>
        <v>0</v>
      </c>
      <c r="J126" s="3">
        <f t="shared" si="58"/>
        <v>0</v>
      </c>
      <c r="K126" s="3">
        <f t="shared" si="58"/>
        <v>0</v>
      </c>
      <c r="L126" s="3">
        <f t="shared" si="58"/>
        <v>0</v>
      </c>
      <c r="M126" s="3">
        <f t="shared" si="58"/>
        <v>0</v>
      </c>
      <c r="N126" s="31" t="s">
        <v>23</v>
      </c>
    </row>
    <row r="127" spans="1:18" s="4" customFormat="1" ht="123" outlineLevel="1" x14ac:dyDescent="0.25">
      <c r="A127" s="29"/>
      <c r="B127" s="2" t="s">
        <v>13</v>
      </c>
      <c r="C127" s="3">
        <f>SUM(D127:M127)</f>
        <v>161126109.46000001</v>
      </c>
      <c r="D127" s="3"/>
      <c r="E127" s="3"/>
      <c r="F127" s="3">
        <v>61126110</v>
      </c>
      <c r="G127" s="3">
        <v>99999999.459999993</v>
      </c>
      <c r="H127" s="3"/>
      <c r="I127" s="3"/>
      <c r="J127" s="3"/>
      <c r="K127" s="3"/>
      <c r="L127" s="3"/>
      <c r="M127" s="3"/>
      <c r="N127" s="31"/>
    </row>
    <row r="128" spans="1:18" s="4" customFormat="1" ht="61.5" outlineLevel="1" x14ac:dyDescent="0.25">
      <c r="A128" s="29" t="s">
        <v>33</v>
      </c>
      <c r="B128" s="18" t="s">
        <v>20</v>
      </c>
      <c r="C128" s="3">
        <f t="shared" ref="C128:M128" si="59">C129</f>
        <v>127023401.3</v>
      </c>
      <c r="D128" s="3">
        <f t="shared" si="59"/>
        <v>0</v>
      </c>
      <c r="E128" s="3">
        <f t="shared" si="59"/>
        <v>0</v>
      </c>
      <c r="F128" s="3">
        <f t="shared" si="59"/>
        <v>2681581.2999999998</v>
      </c>
      <c r="G128" s="3">
        <f t="shared" si="59"/>
        <v>124341820</v>
      </c>
      <c r="H128" s="3">
        <f t="shared" si="59"/>
        <v>0</v>
      </c>
      <c r="I128" s="3">
        <f t="shared" si="59"/>
        <v>0</v>
      </c>
      <c r="J128" s="3">
        <f t="shared" si="59"/>
        <v>0</v>
      </c>
      <c r="K128" s="3">
        <f t="shared" si="59"/>
        <v>0</v>
      </c>
      <c r="L128" s="3">
        <f t="shared" si="59"/>
        <v>0</v>
      </c>
      <c r="M128" s="3">
        <f t="shared" si="59"/>
        <v>0</v>
      </c>
      <c r="N128" s="31" t="s">
        <v>23</v>
      </c>
    </row>
    <row r="129" spans="1:14" s="4" customFormat="1" ht="123" outlineLevel="1" x14ac:dyDescent="0.25">
      <c r="A129" s="29"/>
      <c r="B129" s="2" t="s">
        <v>13</v>
      </c>
      <c r="C129" s="3">
        <f>SUM(D129:M129)</f>
        <v>127023401.3</v>
      </c>
      <c r="D129" s="3"/>
      <c r="E129" s="3"/>
      <c r="F129" s="3">
        <v>2681581.2999999998</v>
      </c>
      <c r="G129" s="3">
        <v>124341820</v>
      </c>
      <c r="H129" s="3"/>
      <c r="I129" s="3"/>
      <c r="J129" s="3"/>
      <c r="K129" s="3"/>
      <c r="L129" s="3"/>
      <c r="M129" s="3"/>
      <c r="N129" s="31"/>
    </row>
    <row r="130" spans="1:14" s="4" customFormat="1" ht="103.5" customHeight="1" outlineLevel="1" x14ac:dyDescent="0.25">
      <c r="A130" s="29" t="s">
        <v>34</v>
      </c>
      <c r="B130" s="18" t="s">
        <v>20</v>
      </c>
      <c r="C130" s="3">
        <f t="shared" ref="C130:M130" si="60">C131</f>
        <v>118221356.86</v>
      </c>
      <c r="D130" s="3">
        <f t="shared" si="60"/>
        <v>0</v>
      </c>
      <c r="E130" s="3">
        <f t="shared" si="60"/>
        <v>0</v>
      </c>
      <c r="F130" s="3">
        <f t="shared" si="60"/>
        <v>3279616.86</v>
      </c>
      <c r="G130" s="3">
        <f t="shared" si="60"/>
        <v>114941740</v>
      </c>
      <c r="H130" s="3">
        <f t="shared" si="60"/>
        <v>0</v>
      </c>
      <c r="I130" s="3">
        <f t="shared" si="60"/>
        <v>0</v>
      </c>
      <c r="J130" s="3">
        <f t="shared" si="60"/>
        <v>0</v>
      </c>
      <c r="K130" s="3">
        <f t="shared" si="60"/>
        <v>0</v>
      </c>
      <c r="L130" s="3">
        <f t="shared" si="60"/>
        <v>0</v>
      </c>
      <c r="M130" s="3">
        <f t="shared" si="60"/>
        <v>0</v>
      </c>
      <c r="N130" s="31" t="s">
        <v>23</v>
      </c>
    </row>
    <row r="131" spans="1:14" s="4" customFormat="1" ht="152.25" customHeight="1" outlineLevel="1" x14ac:dyDescent="0.25">
      <c r="A131" s="29"/>
      <c r="B131" s="2" t="s">
        <v>13</v>
      </c>
      <c r="C131" s="3">
        <f>SUM(D131:M131)</f>
        <v>118221356.86</v>
      </c>
      <c r="D131" s="3"/>
      <c r="E131" s="3"/>
      <c r="F131" s="3">
        <v>3279616.86</v>
      </c>
      <c r="G131" s="3">
        <v>114941740</v>
      </c>
      <c r="H131" s="3"/>
      <c r="I131" s="3"/>
      <c r="J131" s="3"/>
      <c r="K131" s="3"/>
      <c r="L131" s="3"/>
      <c r="M131" s="3"/>
      <c r="N131" s="31"/>
    </row>
    <row r="132" spans="1:14" s="4" customFormat="1" ht="83.25" customHeight="1" outlineLevel="1" x14ac:dyDescent="0.25">
      <c r="A132" s="29" t="s">
        <v>35</v>
      </c>
      <c r="B132" s="18" t="s">
        <v>20</v>
      </c>
      <c r="C132" s="3">
        <f t="shared" ref="C132:G132" si="61">C133</f>
        <v>127023401.3</v>
      </c>
      <c r="D132" s="3">
        <f t="shared" si="61"/>
        <v>0</v>
      </c>
      <c r="E132" s="3">
        <f t="shared" si="61"/>
        <v>0</v>
      </c>
      <c r="F132" s="3">
        <f t="shared" si="61"/>
        <v>0</v>
      </c>
      <c r="G132" s="3">
        <f t="shared" si="61"/>
        <v>0</v>
      </c>
      <c r="H132" s="3">
        <f>H133</f>
        <v>2681581.2999999998</v>
      </c>
      <c r="I132" s="3">
        <f t="shared" ref="I132:M132" si="62">I133</f>
        <v>124341820</v>
      </c>
      <c r="J132" s="3">
        <f t="shared" si="62"/>
        <v>0</v>
      </c>
      <c r="K132" s="3">
        <f t="shared" si="62"/>
        <v>0</v>
      </c>
      <c r="L132" s="3">
        <f t="shared" si="62"/>
        <v>0</v>
      </c>
      <c r="M132" s="3">
        <f t="shared" si="62"/>
        <v>0</v>
      </c>
      <c r="N132" s="31" t="s">
        <v>23</v>
      </c>
    </row>
    <row r="133" spans="1:14" s="4" customFormat="1" ht="134.25" customHeight="1" outlineLevel="1" x14ac:dyDescent="0.25">
      <c r="A133" s="29"/>
      <c r="B133" s="2" t="s">
        <v>13</v>
      </c>
      <c r="C133" s="3">
        <f>SUM(D133:M133)</f>
        <v>127023401.3</v>
      </c>
      <c r="D133" s="3"/>
      <c r="E133" s="3"/>
      <c r="F133" s="3"/>
      <c r="G133" s="3"/>
      <c r="H133" s="3">
        <v>2681581.2999999998</v>
      </c>
      <c r="I133" s="3">
        <v>124341820</v>
      </c>
      <c r="J133" s="3"/>
      <c r="K133" s="3"/>
      <c r="L133" s="3"/>
      <c r="M133" s="3"/>
      <c r="N133" s="31"/>
    </row>
    <row r="134" spans="1:14" s="4" customFormat="1" ht="89.25" customHeight="1" outlineLevel="1" x14ac:dyDescent="0.25">
      <c r="A134" s="29" t="s">
        <v>36</v>
      </c>
      <c r="B134" s="18" t="s">
        <v>20</v>
      </c>
      <c r="C134" s="3">
        <f t="shared" ref="C134:M134" si="63">C135</f>
        <v>127023401.3</v>
      </c>
      <c r="D134" s="3">
        <f t="shared" si="63"/>
        <v>0</v>
      </c>
      <c r="E134" s="3">
        <f t="shared" si="63"/>
        <v>0</v>
      </c>
      <c r="F134" s="3">
        <f t="shared" si="63"/>
        <v>0</v>
      </c>
      <c r="G134" s="3">
        <f>G135</f>
        <v>0</v>
      </c>
      <c r="H134" s="3">
        <f>H135</f>
        <v>2681581.2999999998</v>
      </c>
      <c r="I134" s="3">
        <f>I135</f>
        <v>124341820</v>
      </c>
      <c r="J134" s="3">
        <f t="shared" si="63"/>
        <v>0</v>
      </c>
      <c r="K134" s="3">
        <f t="shared" si="63"/>
        <v>0</v>
      </c>
      <c r="L134" s="3">
        <f t="shared" si="63"/>
        <v>0</v>
      </c>
      <c r="M134" s="3">
        <f t="shared" si="63"/>
        <v>0</v>
      </c>
      <c r="N134" s="31" t="s">
        <v>23</v>
      </c>
    </row>
    <row r="135" spans="1:14" s="4" customFormat="1" ht="138" customHeight="1" outlineLevel="1" x14ac:dyDescent="0.25">
      <c r="A135" s="29"/>
      <c r="B135" s="2" t="s">
        <v>13</v>
      </c>
      <c r="C135" s="3">
        <f>SUM(D135:M135)</f>
        <v>127023401.3</v>
      </c>
      <c r="D135" s="3"/>
      <c r="E135" s="3"/>
      <c r="F135" s="3"/>
      <c r="G135" s="3"/>
      <c r="H135" s="3">
        <v>2681581.2999999998</v>
      </c>
      <c r="I135" s="3">
        <v>124341820</v>
      </c>
      <c r="J135" s="3"/>
      <c r="K135" s="3"/>
      <c r="L135" s="3"/>
      <c r="M135" s="3"/>
      <c r="N135" s="31"/>
    </row>
    <row r="136" spans="1:14" s="4" customFormat="1" ht="61.5" outlineLevel="1" x14ac:dyDescent="0.25">
      <c r="A136" s="29" t="s">
        <v>37</v>
      </c>
      <c r="B136" s="18" t="s">
        <v>20</v>
      </c>
      <c r="C136" s="3">
        <f t="shared" ref="C136:M136" si="64">C137</f>
        <v>127023401.3</v>
      </c>
      <c r="D136" s="3">
        <f t="shared" si="64"/>
        <v>0</v>
      </c>
      <c r="E136" s="3">
        <f t="shared" si="64"/>
        <v>0</v>
      </c>
      <c r="F136" s="3">
        <f t="shared" si="64"/>
        <v>0</v>
      </c>
      <c r="G136" s="3">
        <f t="shared" si="64"/>
        <v>0</v>
      </c>
      <c r="H136" s="3">
        <f t="shared" si="64"/>
        <v>0</v>
      </c>
      <c r="I136" s="3">
        <f t="shared" si="64"/>
        <v>2681581.2999999998</v>
      </c>
      <c r="J136" s="3">
        <f t="shared" si="64"/>
        <v>124341820</v>
      </c>
      <c r="K136" s="3">
        <f t="shared" si="64"/>
        <v>0</v>
      </c>
      <c r="L136" s="3">
        <f t="shared" si="64"/>
        <v>0</v>
      </c>
      <c r="M136" s="3">
        <f t="shared" si="64"/>
        <v>0</v>
      </c>
      <c r="N136" s="31" t="s">
        <v>23</v>
      </c>
    </row>
    <row r="137" spans="1:14" s="4" customFormat="1" ht="123" outlineLevel="1" x14ac:dyDescent="0.25">
      <c r="A137" s="29"/>
      <c r="B137" s="2" t="s">
        <v>13</v>
      </c>
      <c r="C137" s="3">
        <f>SUM(D137:M137)</f>
        <v>127023401.3</v>
      </c>
      <c r="D137" s="3"/>
      <c r="E137" s="3"/>
      <c r="F137" s="3"/>
      <c r="G137" s="3"/>
      <c r="H137" s="3"/>
      <c r="I137" s="3">
        <v>2681581.2999999998</v>
      </c>
      <c r="J137" s="3">
        <v>124341820</v>
      </c>
      <c r="K137" s="3"/>
      <c r="L137" s="3"/>
      <c r="M137" s="3"/>
      <c r="N137" s="31"/>
    </row>
    <row r="138" spans="1:14" s="4" customFormat="1" ht="92.25" customHeight="1" outlineLevel="1" x14ac:dyDescent="0.25">
      <c r="A138" s="29" t="s">
        <v>38</v>
      </c>
      <c r="B138" s="18" t="s">
        <v>20</v>
      </c>
      <c r="C138" s="3">
        <f t="shared" ref="C138:M138" si="65">C139</f>
        <v>127023401.3</v>
      </c>
      <c r="D138" s="3">
        <f t="shared" si="65"/>
        <v>0</v>
      </c>
      <c r="E138" s="3">
        <f t="shared" si="65"/>
        <v>0</v>
      </c>
      <c r="F138" s="3">
        <f t="shared" si="65"/>
        <v>0</v>
      </c>
      <c r="G138" s="3">
        <f t="shared" si="65"/>
        <v>0</v>
      </c>
      <c r="H138" s="3">
        <f t="shared" si="65"/>
        <v>0</v>
      </c>
      <c r="I138" s="3">
        <f t="shared" si="65"/>
        <v>2681581.2999999998</v>
      </c>
      <c r="J138" s="3">
        <f t="shared" si="65"/>
        <v>124341820</v>
      </c>
      <c r="K138" s="3">
        <f t="shared" si="65"/>
        <v>0</v>
      </c>
      <c r="L138" s="3">
        <f t="shared" si="65"/>
        <v>0</v>
      </c>
      <c r="M138" s="3">
        <f t="shared" si="65"/>
        <v>0</v>
      </c>
      <c r="N138" s="31" t="s">
        <v>23</v>
      </c>
    </row>
    <row r="139" spans="1:14" s="4" customFormat="1" ht="155.44999999999999" customHeight="1" outlineLevel="1" x14ac:dyDescent="0.25">
      <c r="A139" s="29"/>
      <c r="B139" s="2" t="s">
        <v>13</v>
      </c>
      <c r="C139" s="3">
        <f>SUM(D139:M139)</f>
        <v>127023401.3</v>
      </c>
      <c r="D139" s="3"/>
      <c r="E139" s="3"/>
      <c r="F139" s="3"/>
      <c r="G139" s="3"/>
      <c r="H139" s="3"/>
      <c r="I139" s="3">
        <v>2681581.2999999998</v>
      </c>
      <c r="J139" s="3">
        <v>124341820</v>
      </c>
      <c r="K139" s="3"/>
      <c r="L139" s="3"/>
      <c r="M139" s="3"/>
      <c r="N139" s="31"/>
    </row>
    <row r="140" spans="1:14" s="4" customFormat="1" ht="89.25" customHeight="1" outlineLevel="1" x14ac:dyDescent="0.25">
      <c r="A140" s="29" t="s">
        <v>39</v>
      </c>
      <c r="B140" s="18" t="s">
        <v>20</v>
      </c>
      <c r="C140" s="3">
        <f t="shared" ref="C140:M140" si="66">C141</f>
        <v>127023401.3</v>
      </c>
      <c r="D140" s="3">
        <f t="shared" si="66"/>
        <v>0</v>
      </c>
      <c r="E140" s="3">
        <f t="shared" si="66"/>
        <v>0</v>
      </c>
      <c r="F140" s="3">
        <f t="shared" si="66"/>
        <v>0</v>
      </c>
      <c r="G140" s="3">
        <f t="shared" si="66"/>
        <v>0</v>
      </c>
      <c r="H140" s="3">
        <f t="shared" si="66"/>
        <v>0</v>
      </c>
      <c r="I140" s="3">
        <f t="shared" si="66"/>
        <v>0</v>
      </c>
      <c r="J140" s="3">
        <f t="shared" si="66"/>
        <v>2681581.2999999998</v>
      </c>
      <c r="K140" s="3">
        <f t="shared" si="66"/>
        <v>124341820</v>
      </c>
      <c r="L140" s="3">
        <f t="shared" si="66"/>
        <v>0</v>
      </c>
      <c r="M140" s="3">
        <f t="shared" si="66"/>
        <v>0</v>
      </c>
      <c r="N140" s="31" t="s">
        <v>23</v>
      </c>
    </row>
    <row r="141" spans="1:14" s="4" customFormat="1" ht="143.25" customHeight="1" outlineLevel="1" x14ac:dyDescent="0.25">
      <c r="A141" s="29"/>
      <c r="B141" s="2" t="s">
        <v>13</v>
      </c>
      <c r="C141" s="3">
        <f>SUM(D141:M141)</f>
        <v>127023401.3</v>
      </c>
      <c r="D141" s="3"/>
      <c r="E141" s="3"/>
      <c r="F141" s="3"/>
      <c r="G141" s="3"/>
      <c r="H141" s="3"/>
      <c r="I141" s="3"/>
      <c r="J141" s="3">
        <v>2681581.2999999998</v>
      </c>
      <c r="K141" s="3">
        <v>124341820</v>
      </c>
      <c r="L141" s="3"/>
      <c r="M141" s="3"/>
      <c r="N141" s="31"/>
    </row>
    <row r="142" spans="1:14" s="4" customFormat="1" ht="61.5" outlineLevel="1" x14ac:dyDescent="0.25">
      <c r="A142" s="29" t="s">
        <v>40</v>
      </c>
      <c r="B142" s="18" t="s">
        <v>20</v>
      </c>
      <c r="C142" s="3">
        <f t="shared" ref="C142:M142" si="67">C143</f>
        <v>127023401.3</v>
      </c>
      <c r="D142" s="3">
        <f t="shared" si="67"/>
        <v>0</v>
      </c>
      <c r="E142" s="3">
        <f t="shared" si="67"/>
        <v>0</v>
      </c>
      <c r="F142" s="3">
        <f t="shared" si="67"/>
        <v>0</v>
      </c>
      <c r="G142" s="3">
        <f t="shared" si="67"/>
        <v>0</v>
      </c>
      <c r="H142" s="3">
        <f t="shared" si="67"/>
        <v>0</v>
      </c>
      <c r="I142" s="3">
        <f t="shared" si="67"/>
        <v>0</v>
      </c>
      <c r="J142" s="3">
        <f t="shared" si="67"/>
        <v>2681581.2999999998</v>
      </c>
      <c r="K142" s="3">
        <f t="shared" si="67"/>
        <v>124341820</v>
      </c>
      <c r="L142" s="3">
        <f t="shared" si="67"/>
        <v>0</v>
      </c>
      <c r="M142" s="3">
        <f t="shared" si="67"/>
        <v>0</v>
      </c>
      <c r="N142" s="31" t="s">
        <v>23</v>
      </c>
    </row>
    <row r="143" spans="1:14" s="4" customFormat="1" ht="152.25" customHeight="1" outlineLevel="1" x14ac:dyDescent="0.25">
      <c r="A143" s="29"/>
      <c r="B143" s="2" t="s">
        <v>13</v>
      </c>
      <c r="C143" s="3">
        <f>SUM(D143:M143)</f>
        <v>127023401.3</v>
      </c>
      <c r="D143" s="3"/>
      <c r="E143" s="3"/>
      <c r="F143" s="3"/>
      <c r="G143" s="3"/>
      <c r="H143" s="3"/>
      <c r="I143" s="3"/>
      <c r="J143" s="3">
        <v>2681581.2999999998</v>
      </c>
      <c r="K143" s="3">
        <v>124341820</v>
      </c>
      <c r="L143" s="3"/>
      <c r="M143" s="3"/>
      <c r="N143" s="31"/>
    </row>
    <row r="144" spans="1:14" s="6" customFormat="1" ht="78" customHeight="1" outlineLevel="1" x14ac:dyDescent="0.25">
      <c r="A144" s="29" t="s">
        <v>27</v>
      </c>
      <c r="B144" s="2" t="s">
        <v>20</v>
      </c>
      <c r="C144" s="3">
        <f>C145+C146</f>
        <v>1174569370.4300001</v>
      </c>
      <c r="D144" s="3">
        <f t="shared" ref="D144:M144" si="68">D145+D146</f>
        <v>12758296.43</v>
      </c>
      <c r="E144" s="3">
        <f t="shared" si="68"/>
        <v>261199962</v>
      </c>
      <c r="F144" s="3">
        <f t="shared" si="68"/>
        <v>261199962</v>
      </c>
      <c r="G144" s="3">
        <f t="shared" si="68"/>
        <v>222878410</v>
      </c>
      <c r="H144" s="3">
        <f t="shared" si="68"/>
        <v>208266370</v>
      </c>
      <c r="I144" s="3">
        <f t="shared" si="68"/>
        <v>208266370</v>
      </c>
      <c r="J144" s="3">
        <f t="shared" si="68"/>
        <v>0</v>
      </c>
      <c r="K144" s="3">
        <f t="shared" si="68"/>
        <v>0</v>
      </c>
      <c r="L144" s="3">
        <f t="shared" si="68"/>
        <v>0</v>
      </c>
      <c r="M144" s="3">
        <f t="shared" si="68"/>
        <v>0</v>
      </c>
      <c r="N144" s="31" t="s">
        <v>23</v>
      </c>
    </row>
    <row r="145" spans="1:14" s="6" customFormat="1" ht="171.6" customHeight="1" outlineLevel="1" x14ac:dyDescent="0.25">
      <c r="A145" s="29"/>
      <c r="B145" s="2" t="s">
        <v>45</v>
      </c>
      <c r="C145" s="3">
        <f>SUM(D145:M145)</f>
        <v>607440592.5</v>
      </c>
      <c r="D145" s="3">
        <f t="shared" ref="D145:M145" si="69">D150</f>
        <v>0</v>
      </c>
      <c r="E145" s="3">
        <f t="shared" si="69"/>
        <v>0</v>
      </c>
      <c r="F145" s="3">
        <f t="shared" si="69"/>
        <v>0</v>
      </c>
      <c r="G145" s="3">
        <f t="shared" si="69"/>
        <v>211734489.5</v>
      </c>
      <c r="H145" s="3">
        <f t="shared" si="69"/>
        <v>197853051.5</v>
      </c>
      <c r="I145" s="3">
        <f t="shared" si="69"/>
        <v>197853051.5</v>
      </c>
      <c r="J145" s="3">
        <f t="shared" si="69"/>
        <v>0</v>
      </c>
      <c r="K145" s="3">
        <f t="shared" si="69"/>
        <v>0</v>
      </c>
      <c r="L145" s="3">
        <f t="shared" si="69"/>
        <v>0</v>
      </c>
      <c r="M145" s="3">
        <f t="shared" si="69"/>
        <v>0</v>
      </c>
      <c r="N145" s="31"/>
    </row>
    <row r="146" spans="1:14" s="6" customFormat="1" ht="167.25" customHeight="1" outlineLevel="1" x14ac:dyDescent="0.25">
      <c r="A146" s="28"/>
      <c r="B146" s="2" t="s">
        <v>13</v>
      </c>
      <c r="C146" s="3">
        <f>SUM(D146:M146)</f>
        <v>567128777.92999995</v>
      </c>
      <c r="D146" s="3">
        <f t="shared" ref="D146:M146" si="70">D148+D151</f>
        <v>12758296.43</v>
      </c>
      <c r="E146" s="3">
        <f t="shared" si="70"/>
        <v>261199962</v>
      </c>
      <c r="F146" s="3">
        <f t="shared" si="70"/>
        <v>261199962</v>
      </c>
      <c r="G146" s="3">
        <f t="shared" si="70"/>
        <v>11143920.5</v>
      </c>
      <c r="H146" s="3">
        <f t="shared" si="70"/>
        <v>10413318.5</v>
      </c>
      <c r="I146" s="3">
        <f t="shared" si="70"/>
        <v>10413318.5</v>
      </c>
      <c r="J146" s="3">
        <f t="shared" si="70"/>
        <v>0</v>
      </c>
      <c r="K146" s="3">
        <f t="shared" si="70"/>
        <v>0</v>
      </c>
      <c r="L146" s="3">
        <f t="shared" si="70"/>
        <v>0</v>
      </c>
      <c r="M146" s="3">
        <f t="shared" si="70"/>
        <v>0</v>
      </c>
      <c r="N146" s="26"/>
    </row>
    <row r="147" spans="1:14" s="6" customFormat="1" ht="112.5" customHeight="1" outlineLevel="1" x14ac:dyDescent="0.25">
      <c r="A147" s="29" t="s">
        <v>42</v>
      </c>
      <c r="B147" s="2" t="s">
        <v>20</v>
      </c>
      <c r="C147" s="3">
        <f>C148</f>
        <v>535158220.43000001</v>
      </c>
      <c r="D147" s="3">
        <f t="shared" ref="D147:M147" si="71">D148</f>
        <v>12758296.43</v>
      </c>
      <c r="E147" s="3">
        <f t="shared" si="71"/>
        <v>261199962</v>
      </c>
      <c r="F147" s="3">
        <f t="shared" si="71"/>
        <v>261199962</v>
      </c>
      <c r="G147" s="3">
        <f t="shared" si="71"/>
        <v>0</v>
      </c>
      <c r="H147" s="3">
        <f t="shared" si="71"/>
        <v>0</v>
      </c>
      <c r="I147" s="3">
        <f t="shared" si="71"/>
        <v>0</v>
      </c>
      <c r="J147" s="3">
        <f t="shared" si="71"/>
        <v>0</v>
      </c>
      <c r="K147" s="3">
        <f t="shared" si="71"/>
        <v>0</v>
      </c>
      <c r="L147" s="3">
        <f t="shared" si="71"/>
        <v>0</v>
      </c>
      <c r="M147" s="3">
        <f t="shared" si="71"/>
        <v>0</v>
      </c>
      <c r="N147" s="31" t="s">
        <v>23</v>
      </c>
    </row>
    <row r="148" spans="1:14" s="6" customFormat="1" ht="186" customHeight="1" outlineLevel="1" x14ac:dyDescent="0.25">
      <c r="A148" s="29"/>
      <c r="B148" s="2" t="s">
        <v>13</v>
      </c>
      <c r="C148" s="3">
        <f>SUM(D148:M148)</f>
        <v>535158220.43000001</v>
      </c>
      <c r="D148" s="3">
        <v>12758296.43</v>
      </c>
      <c r="E148" s="3">
        <v>261199962</v>
      </c>
      <c r="F148" s="3">
        <v>261199962</v>
      </c>
      <c r="G148" s="3"/>
      <c r="H148" s="3"/>
      <c r="I148" s="3"/>
      <c r="J148" s="3"/>
      <c r="K148" s="3"/>
      <c r="L148" s="3"/>
      <c r="M148" s="3"/>
      <c r="N148" s="31"/>
    </row>
    <row r="149" spans="1:14" s="6" customFormat="1" ht="71.45" customHeight="1" outlineLevel="1" x14ac:dyDescent="0.25">
      <c r="A149" s="29" t="s">
        <v>41</v>
      </c>
      <c r="B149" s="2" t="s">
        <v>20</v>
      </c>
      <c r="C149" s="3">
        <f>C150+C151</f>
        <v>639411150</v>
      </c>
      <c r="D149" s="3">
        <f t="shared" ref="D149:M149" si="72">D150+D151</f>
        <v>0</v>
      </c>
      <c r="E149" s="3">
        <f t="shared" si="72"/>
        <v>0</v>
      </c>
      <c r="F149" s="3">
        <f t="shared" si="72"/>
        <v>0</v>
      </c>
      <c r="G149" s="3">
        <f t="shared" si="72"/>
        <v>222878410</v>
      </c>
      <c r="H149" s="3">
        <f t="shared" si="72"/>
        <v>208266370</v>
      </c>
      <c r="I149" s="3">
        <f t="shared" si="72"/>
        <v>208266370</v>
      </c>
      <c r="J149" s="3">
        <f t="shared" si="72"/>
        <v>0</v>
      </c>
      <c r="K149" s="3">
        <f t="shared" si="72"/>
        <v>0</v>
      </c>
      <c r="L149" s="3">
        <f t="shared" si="72"/>
        <v>0</v>
      </c>
      <c r="M149" s="3">
        <f t="shared" si="72"/>
        <v>0</v>
      </c>
      <c r="N149" s="31" t="s">
        <v>23</v>
      </c>
    </row>
    <row r="150" spans="1:14" s="6" customFormat="1" ht="210" customHeight="1" outlineLevel="1" x14ac:dyDescent="0.25">
      <c r="A150" s="29"/>
      <c r="B150" s="2" t="s">
        <v>45</v>
      </c>
      <c r="C150" s="3">
        <f>SUM(D150:M150)</f>
        <v>607440592.5</v>
      </c>
      <c r="D150" s="3"/>
      <c r="E150" s="3"/>
      <c r="F150" s="3"/>
      <c r="G150" s="3">
        <v>211734489.5</v>
      </c>
      <c r="H150" s="3">
        <v>197853051.5</v>
      </c>
      <c r="I150" s="3">
        <v>197853051.5</v>
      </c>
      <c r="J150" s="3"/>
      <c r="K150" s="3"/>
      <c r="L150" s="3"/>
      <c r="M150" s="3"/>
      <c r="N150" s="31"/>
    </row>
    <row r="151" spans="1:14" s="6" customFormat="1" ht="157.5" customHeight="1" outlineLevel="1" x14ac:dyDescent="0.25">
      <c r="A151" s="29"/>
      <c r="B151" s="2" t="s">
        <v>13</v>
      </c>
      <c r="C151" s="3">
        <f>SUM(D151:M151)</f>
        <v>31970557.5</v>
      </c>
      <c r="D151" s="3"/>
      <c r="E151" s="3"/>
      <c r="F151" s="3"/>
      <c r="G151" s="3">
        <v>11143920.5</v>
      </c>
      <c r="H151" s="3">
        <v>10413318.5</v>
      </c>
      <c r="I151" s="3">
        <v>10413318.5</v>
      </c>
      <c r="J151" s="3"/>
      <c r="K151" s="3"/>
      <c r="L151" s="3"/>
      <c r="M151" s="3"/>
      <c r="N151" s="39"/>
    </row>
    <row r="152" spans="1:14" s="6" customFormat="1" ht="86.45" customHeight="1" outlineLevel="1" x14ac:dyDescent="0.25">
      <c r="A152" s="29" t="s">
        <v>15</v>
      </c>
      <c r="B152" s="2" t="s">
        <v>20</v>
      </c>
      <c r="C152" s="3">
        <f>C153+C154</f>
        <v>29072523130.009998</v>
      </c>
      <c r="D152" s="3">
        <f t="shared" ref="D152:M152" si="73">D153+D154</f>
        <v>12758296.43</v>
      </c>
      <c r="E152" s="3">
        <f t="shared" si="73"/>
        <v>261199962</v>
      </c>
      <c r="F152" s="3">
        <f t="shared" si="73"/>
        <v>583255799.5</v>
      </c>
      <c r="G152" s="3">
        <f t="shared" si="73"/>
        <v>5322223668.2799997</v>
      </c>
      <c r="H152" s="3">
        <f t="shared" si="73"/>
        <v>734852431.52999997</v>
      </c>
      <c r="I152" s="3">
        <f t="shared" si="73"/>
        <v>3267318811.9499998</v>
      </c>
      <c r="J152" s="3">
        <f t="shared" si="73"/>
        <v>5405642443.1300001</v>
      </c>
      <c r="K152" s="3">
        <f t="shared" si="73"/>
        <v>3378078549.3000002</v>
      </c>
      <c r="L152" s="3">
        <f t="shared" si="73"/>
        <v>3353473632.9499998</v>
      </c>
      <c r="M152" s="3">
        <f t="shared" si="73"/>
        <v>6753719534.9399996</v>
      </c>
      <c r="N152" s="21" t="s">
        <v>28</v>
      </c>
    </row>
    <row r="153" spans="1:14" s="6" customFormat="1" ht="171.6" customHeight="1" outlineLevel="1" x14ac:dyDescent="0.25">
      <c r="A153" s="29"/>
      <c r="B153" s="2" t="s">
        <v>45</v>
      </c>
      <c r="C153" s="3">
        <f>SUM(D153:M153)</f>
        <v>25024775172.599998</v>
      </c>
      <c r="D153" s="3">
        <f t="shared" ref="D153:M153" si="74">D77+D145</f>
        <v>0</v>
      </c>
      <c r="E153" s="3">
        <f t="shared" si="74"/>
        <v>0</v>
      </c>
      <c r="F153" s="3">
        <f>F77+F145+F65</f>
        <v>229471732.47999999</v>
      </c>
      <c r="G153" s="3">
        <f t="shared" si="74"/>
        <v>4663342278.1400003</v>
      </c>
      <c r="H153" s="3">
        <f t="shared" si="74"/>
        <v>666953660.53999996</v>
      </c>
      <c r="I153" s="3">
        <f t="shared" si="74"/>
        <v>2798518245.2399998</v>
      </c>
      <c r="J153" s="3">
        <f t="shared" si="74"/>
        <v>4753559986.6000004</v>
      </c>
      <c r="K153" s="3">
        <f t="shared" si="74"/>
        <v>2816455418.3499999</v>
      </c>
      <c r="L153" s="3">
        <f t="shared" si="74"/>
        <v>3018126269.6500001</v>
      </c>
      <c r="M153" s="3">
        <f t="shared" si="74"/>
        <v>6078347581.6000004</v>
      </c>
      <c r="N153" s="21" t="s">
        <v>28</v>
      </c>
    </row>
    <row r="154" spans="1:14" s="6" customFormat="1" ht="149.25" customHeight="1" outlineLevel="1" x14ac:dyDescent="0.25">
      <c r="A154" s="29"/>
      <c r="B154" s="2" t="s">
        <v>13</v>
      </c>
      <c r="C154" s="3">
        <f>SUM(D154:M154)</f>
        <v>4047747957.4099998</v>
      </c>
      <c r="D154" s="3">
        <f t="shared" ref="D154:M154" si="75">D146+D125+D78</f>
        <v>12758296.43</v>
      </c>
      <c r="E154" s="3">
        <f t="shared" si="75"/>
        <v>261199962</v>
      </c>
      <c r="F154" s="3">
        <f>F146+F125+F78+F66</f>
        <v>353784067.01999998</v>
      </c>
      <c r="G154" s="3">
        <f t="shared" si="75"/>
        <v>658881390.13999999</v>
      </c>
      <c r="H154" s="3">
        <f t="shared" si="75"/>
        <v>67898770.989999995</v>
      </c>
      <c r="I154" s="3">
        <f t="shared" si="75"/>
        <v>468800566.70999998</v>
      </c>
      <c r="J154" s="3">
        <f t="shared" si="75"/>
        <v>652082456.52999997</v>
      </c>
      <c r="K154" s="3">
        <f t="shared" si="75"/>
        <v>561623130.95000005</v>
      </c>
      <c r="L154" s="3">
        <f t="shared" si="75"/>
        <v>335347363.30000001</v>
      </c>
      <c r="M154" s="3">
        <f t="shared" si="75"/>
        <v>675371953.34000003</v>
      </c>
      <c r="N154" s="21" t="s">
        <v>28</v>
      </c>
    </row>
    <row r="155" spans="1:14" s="5" customFormat="1" ht="79.900000000000006" customHeight="1" outlineLevel="1" x14ac:dyDescent="0.25">
      <c r="A155" s="29" t="s">
        <v>16</v>
      </c>
      <c r="B155" s="2" t="s">
        <v>20</v>
      </c>
      <c r="C155" s="3">
        <f>C156+C157</f>
        <v>32826079592.41</v>
      </c>
      <c r="D155" s="3">
        <f t="shared" ref="D155:M155" si="76">D156+D157</f>
        <v>12758296.43</v>
      </c>
      <c r="E155" s="3">
        <f t="shared" si="76"/>
        <v>270743194.39999998</v>
      </c>
      <c r="F155" s="3">
        <f t="shared" si="76"/>
        <v>605379009.5</v>
      </c>
      <c r="G155" s="3">
        <f t="shared" si="76"/>
        <v>6805468208.2799997</v>
      </c>
      <c r="H155" s="3">
        <f t="shared" si="76"/>
        <v>848347751.52999997</v>
      </c>
      <c r="I155" s="3">
        <f t="shared" si="76"/>
        <v>3268247141.9499998</v>
      </c>
      <c r="J155" s="3">
        <f t="shared" si="76"/>
        <v>7002612243.1300001</v>
      </c>
      <c r="K155" s="3">
        <f t="shared" si="76"/>
        <v>3378078549.3000002</v>
      </c>
      <c r="L155" s="3">
        <f t="shared" si="76"/>
        <v>3880725662.9499998</v>
      </c>
      <c r="M155" s="3">
        <f t="shared" si="76"/>
        <v>6753719534.9399996</v>
      </c>
      <c r="N155" s="21" t="s">
        <v>28</v>
      </c>
    </row>
    <row r="156" spans="1:14" s="5" customFormat="1" ht="174.6" customHeight="1" outlineLevel="1" x14ac:dyDescent="0.25">
      <c r="A156" s="29"/>
      <c r="B156" s="2" t="s">
        <v>45</v>
      </c>
      <c r="C156" s="3">
        <f>SUM(D156:M156)</f>
        <v>28408900892.599998</v>
      </c>
      <c r="D156" s="3">
        <f t="shared" ref="D156:M156" si="77">D153+D60</f>
        <v>0</v>
      </c>
      <c r="E156" s="3">
        <f t="shared" si="77"/>
        <v>0</v>
      </c>
      <c r="F156" s="3">
        <f>F153+F60</f>
        <v>229471732.47999999</v>
      </c>
      <c r="G156" s="3">
        <f t="shared" si="77"/>
        <v>6043910284.1400003</v>
      </c>
      <c r="H156" s="3">
        <f t="shared" si="77"/>
        <v>666953660.53999996</v>
      </c>
      <c r="I156" s="3">
        <f t="shared" si="77"/>
        <v>2798518245.2399998</v>
      </c>
      <c r="J156" s="3">
        <f t="shared" si="77"/>
        <v>6256228272.1000004</v>
      </c>
      <c r="K156" s="3">
        <f t="shared" si="77"/>
        <v>2816455418.3499999</v>
      </c>
      <c r="L156" s="3">
        <f t="shared" si="77"/>
        <v>3519015698.1500001</v>
      </c>
      <c r="M156" s="3">
        <f t="shared" si="77"/>
        <v>6078347581.6000004</v>
      </c>
      <c r="N156" s="21" t="s">
        <v>28</v>
      </c>
    </row>
    <row r="157" spans="1:14" s="5" customFormat="1" ht="141.75" customHeight="1" outlineLevel="1" x14ac:dyDescent="0.25">
      <c r="A157" s="29"/>
      <c r="B157" s="2" t="s">
        <v>13</v>
      </c>
      <c r="C157" s="3">
        <f>SUM(D157:M157)</f>
        <v>4417178699.8100004</v>
      </c>
      <c r="D157" s="3">
        <f t="shared" ref="D157:M157" si="78">D154+D61+D16</f>
        <v>12758296.43</v>
      </c>
      <c r="E157" s="3">
        <f t="shared" si="78"/>
        <v>270743194.39999998</v>
      </c>
      <c r="F157" s="3">
        <f t="shared" si="78"/>
        <v>375907277.01999998</v>
      </c>
      <c r="G157" s="3">
        <f t="shared" si="78"/>
        <v>761557924.13999999</v>
      </c>
      <c r="H157" s="3">
        <f t="shared" si="78"/>
        <v>181394090.99000001</v>
      </c>
      <c r="I157" s="3">
        <f t="shared" si="78"/>
        <v>469728896.70999998</v>
      </c>
      <c r="J157" s="3">
        <f t="shared" si="78"/>
        <v>746383971.02999997</v>
      </c>
      <c r="K157" s="3">
        <f t="shared" si="78"/>
        <v>561623130.95000005</v>
      </c>
      <c r="L157" s="3">
        <f t="shared" si="78"/>
        <v>361709964.80000001</v>
      </c>
      <c r="M157" s="3">
        <f t="shared" si="78"/>
        <v>675371953.34000003</v>
      </c>
      <c r="N157" s="21" t="s">
        <v>28</v>
      </c>
    </row>
    <row r="158" spans="1:14" s="5" customFormat="1" ht="96" customHeight="1" outlineLevel="1" x14ac:dyDescent="0.25">
      <c r="A158" s="50" t="s">
        <v>88</v>
      </c>
      <c r="B158" s="2" t="s">
        <v>20</v>
      </c>
      <c r="C158" s="3">
        <f>C159+C160</f>
        <v>32826079592.41</v>
      </c>
      <c r="D158" s="3">
        <f t="shared" ref="D158:M158" si="79">D159+D160</f>
        <v>12758296.43</v>
      </c>
      <c r="E158" s="3">
        <f t="shared" si="79"/>
        <v>270743194.39999998</v>
      </c>
      <c r="F158" s="3">
        <f t="shared" si="79"/>
        <v>605379009.5</v>
      </c>
      <c r="G158" s="3">
        <f t="shared" si="79"/>
        <v>6805468208.2799997</v>
      </c>
      <c r="H158" s="3">
        <f t="shared" si="79"/>
        <v>848347751.52999997</v>
      </c>
      <c r="I158" s="3">
        <f t="shared" si="79"/>
        <v>3268247141.9499998</v>
      </c>
      <c r="J158" s="3">
        <f t="shared" si="79"/>
        <v>7002612243.1300001</v>
      </c>
      <c r="K158" s="3">
        <f t="shared" si="79"/>
        <v>3378078549.3000002</v>
      </c>
      <c r="L158" s="3">
        <f t="shared" si="79"/>
        <v>3880725662.9499998</v>
      </c>
      <c r="M158" s="3">
        <f t="shared" si="79"/>
        <v>6753719534.9399996</v>
      </c>
      <c r="N158" s="21" t="s">
        <v>28</v>
      </c>
    </row>
    <row r="159" spans="1:14" s="5" customFormat="1" ht="164.45" customHeight="1" outlineLevel="1" x14ac:dyDescent="0.25">
      <c r="A159" s="51"/>
      <c r="B159" s="2" t="s">
        <v>45</v>
      </c>
      <c r="C159" s="3">
        <f>C156</f>
        <v>28408900892.599998</v>
      </c>
      <c r="D159" s="3">
        <f t="shared" ref="D159:M159" si="80">D156</f>
        <v>0</v>
      </c>
      <c r="E159" s="3">
        <f t="shared" si="80"/>
        <v>0</v>
      </c>
      <c r="F159" s="3">
        <f t="shared" si="80"/>
        <v>229471732.47999999</v>
      </c>
      <c r="G159" s="3">
        <f t="shared" si="80"/>
        <v>6043910284.1400003</v>
      </c>
      <c r="H159" s="3">
        <f t="shared" si="80"/>
        <v>666953660.53999996</v>
      </c>
      <c r="I159" s="3">
        <f t="shared" si="80"/>
        <v>2798518245.2399998</v>
      </c>
      <c r="J159" s="3">
        <f t="shared" si="80"/>
        <v>6256228272.1000004</v>
      </c>
      <c r="K159" s="3">
        <f t="shared" si="80"/>
        <v>2816455418.3499999</v>
      </c>
      <c r="L159" s="3">
        <f t="shared" si="80"/>
        <v>3519015698.1500001</v>
      </c>
      <c r="M159" s="3">
        <f t="shared" si="80"/>
        <v>6078347581.6000004</v>
      </c>
      <c r="N159" s="21" t="s">
        <v>28</v>
      </c>
    </row>
    <row r="160" spans="1:14" s="5" customFormat="1" ht="135.75" customHeight="1" outlineLevel="1" x14ac:dyDescent="0.25">
      <c r="A160" s="52"/>
      <c r="B160" s="2" t="s">
        <v>13</v>
      </c>
      <c r="C160" s="3">
        <f>C157</f>
        <v>4417178699.8100004</v>
      </c>
      <c r="D160" s="3">
        <f t="shared" ref="D160:M160" si="81">D157</f>
        <v>12758296.43</v>
      </c>
      <c r="E160" s="3">
        <f t="shared" si="81"/>
        <v>270743194.39999998</v>
      </c>
      <c r="F160" s="3">
        <f t="shared" si="81"/>
        <v>375907277.01999998</v>
      </c>
      <c r="G160" s="3">
        <f t="shared" si="81"/>
        <v>761557924.13999999</v>
      </c>
      <c r="H160" s="3">
        <f t="shared" si="81"/>
        <v>181394090.99000001</v>
      </c>
      <c r="I160" s="3">
        <f t="shared" si="81"/>
        <v>469728896.70999998</v>
      </c>
      <c r="J160" s="3">
        <f t="shared" si="81"/>
        <v>746383971.02999997</v>
      </c>
      <c r="K160" s="3">
        <f t="shared" si="81"/>
        <v>561623130.95000005</v>
      </c>
      <c r="L160" s="3">
        <f t="shared" si="81"/>
        <v>361709964.80000001</v>
      </c>
      <c r="M160" s="3">
        <f t="shared" si="81"/>
        <v>675371953.34000003</v>
      </c>
      <c r="N160" s="21" t="s">
        <v>28</v>
      </c>
    </row>
    <row r="161" spans="1:14" s="5" customFormat="1" outlineLevel="1" x14ac:dyDescent="0.25">
      <c r="A161" s="7"/>
      <c r="B161" s="8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</row>
    <row r="162" spans="1:14" s="5" customFormat="1" outlineLevel="1" x14ac:dyDescent="0.25">
      <c r="A162" s="7"/>
      <c r="B162" s="8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</row>
    <row r="163" spans="1:14" s="10" customFormat="1" x14ac:dyDescent="0.25">
      <c r="A163" s="32" t="s">
        <v>60</v>
      </c>
      <c r="B163" s="32"/>
      <c r="C163" s="32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</row>
    <row r="164" spans="1:14" s="10" customFormat="1" ht="40.5" customHeight="1" x14ac:dyDescent="0.25">
      <c r="A164" s="32" t="s">
        <v>89</v>
      </c>
      <c r="B164" s="32"/>
      <c r="C164" s="32"/>
      <c r="D164" s="37"/>
      <c r="E164" s="37"/>
      <c r="F164" s="37"/>
      <c r="G164" s="37"/>
      <c r="H164" s="37"/>
      <c r="I164" s="37"/>
      <c r="J164" s="33"/>
      <c r="K164" s="33"/>
      <c r="L164" s="33"/>
      <c r="M164" s="33"/>
      <c r="N164" s="33"/>
    </row>
  </sheetData>
  <mergeCells count="119">
    <mergeCell ref="A100:A102"/>
    <mergeCell ref="A51:A52"/>
    <mergeCell ref="N51:N52"/>
    <mergeCell ref="A94:A96"/>
    <mergeCell ref="N97:N99"/>
    <mergeCell ref="N94:N96"/>
    <mergeCell ref="N34:N36"/>
    <mergeCell ref="A37:A39"/>
    <mergeCell ref="A158:A160"/>
    <mergeCell ref="N103:N105"/>
    <mergeCell ref="N106:N108"/>
    <mergeCell ref="A109:A111"/>
    <mergeCell ref="N109:N111"/>
    <mergeCell ref="A121:A123"/>
    <mergeCell ref="A64:A66"/>
    <mergeCell ref="N64:N66"/>
    <mergeCell ref="A73:A75"/>
    <mergeCell ref="N73:N75"/>
    <mergeCell ref="A70:A72"/>
    <mergeCell ref="N70:N72"/>
    <mergeCell ref="A67:A69"/>
    <mergeCell ref="N67:N69"/>
    <mergeCell ref="A85:A87"/>
    <mergeCell ref="A112:A114"/>
    <mergeCell ref="N85:N86"/>
    <mergeCell ref="A7:N7"/>
    <mergeCell ref="A8:N8"/>
    <mergeCell ref="A9:M9"/>
    <mergeCell ref="D10:M10"/>
    <mergeCell ref="A10:A11"/>
    <mergeCell ref="B10:B11"/>
    <mergeCell ref="C10:C11"/>
    <mergeCell ref="A40:A42"/>
    <mergeCell ref="A47:A48"/>
    <mergeCell ref="A25:A26"/>
    <mergeCell ref="N25:N26"/>
    <mergeCell ref="A13:N13"/>
    <mergeCell ref="N10:N11"/>
    <mergeCell ref="A14:N14"/>
    <mergeCell ref="A15:A16"/>
    <mergeCell ref="N15:N16"/>
    <mergeCell ref="A17:N17"/>
    <mergeCell ref="A18:N18"/>
    <mergeCell ref="A34:A36"/>
    <mergeCell ref="N40:N42"/>
    <mergeCell ref="A43:A44"/>
    <mergeCell ref="N43:N44"/>
    <mergeCell ref="A45:A46"/>
    <mergeCell ref="N45:N46"/>
    <mergeCell ref="A22:A24"/>
    <mergeCell ref="A19:A21"/>
    <mergeCell ref="N19:N21"/>
    <mergeCell ref="N22:N24"/>
    <mergeCell ref="A31:A33"/>
    <mergeCell ref="A164:N164"/>
    <mergeCell ref="A155:A157"/>
    <mergeCell ref="A152:A154"/>
    <mergeCell ref="A149:A151"/>
    <mergeCell ref="A63:M63"/>
    <mergeCell ref="A76:A78"/>
    <mergeCell ref="A79:A81"/>
    <mergeCell ref="A82:A84"/>
    <mergeCell ref="A147:A148"/>
    <mergeCell ref="A140:A141"/>
    <mergeCell ref="A130:A131"/>
    <mergeCell ref="N128:N129"/>
    <mergeCell ref="N147:N148"/>
    <mergeCell ref="N149:N151"/>
    <mergeCell ref="N124:N125"/>
    <mergeCell ref="A124:A125"/>
    <mergeCell ref="N37:N39"/>
    <mergeCell ref="A91:A93"/>
    <mergeCell ref="N91:N93"/>
    <mergeCell ref="A163:N163"/>
    <mergeCell ref="N130:N131"/>
    <mergeCell ref="A132:A133"/>
    <mergeCell ref="N132:N133"/>
    <mergeCell ref="A106:A108"/>
    <mergeCell ref="A115:A117"/>
    <mergeCell ref="N115:N117"/>
    <mergeCell ref="N31:N33"/>
    <mergeCell ref="A28:A30"/>
    <mergeCell ref="N28:N30"/>
    <mergeCell ref="N76:N78"/>
    <mergeCell ref="N79:N81"/>
    <mergeCell ref="N82:N84"/>
    <mergeCell ref="A53:A54"/>
    <mergeCell ref="A62:M62"/>
    <mergeCell ref="A97:A99"/>
    <mergeCell ref="N53:N54"/>
    <mergeCell ref="A55:A56"/>
    <mergeCell ref="N55:N56"/>
    <mergeCell ref="A57:A58"/>
    <mergeCell ref="N57:N58"/>
    <mergeCell ref="N47:N48"/>
    <mergeCell ref="A49:A50"/>
    <mergeCell ref="N49:N50"/>
    <mergeCell ref="A103:A105"/>
    <mergeCell ref="N88:N89"/>
    <mergeCell ref="A144:A145"/>
    <mergeCell ref="A134:A135"/>
    <mergeCell ref="N134:N135"/>
    <mergeCell ref="A136:A137"/>
    <mergeCell ref="N136:N137"/>
    <mergeCell ref="A138:A139"/>
    <mergeCell ref="N138:N139"/>
    <mergeCell ref="N121:N123"/>
    <mergeCell ref="A118:A120"/>
    <mergeCell ref="N118:N120"/>
    <mergeCell ref="N126:N127"/>
    <mergeCell ref="N140:N141"/>
    <mergeCell ref="A142:A143"/>
    <mergeCell ref="N101:N102"/>
    <mergeCell ref="N112:N113"/>
    <mergeCell ref="N144:N145"/>
    <mergeCell ref="A128:A129"/>
    <mergeCell ref="N142:N143"/>
    <mergeCell ref="A126:A127"/>
    <mergeCell ref="A88:A90"/>
  </mergeCells>
  <pageMargins left="1.1811023622047245" right="0.39370078740157483" top="1.5748031496062993" bottom="0.78740157480314965" header="0.98425196850393704" footer="0.15748031496062992"/>
  <pageSetup paperSize="8" scale="36" firstPageNumber="14" fitToHeight="0" orientation="landscape" useFirstPageNumber="1" r:id="rId1"/>
  <headerFooter>
    <oddHeader>&amp;C&amp;"Times New Roman,обычный"&amp;24&amp;P</oddHeader>
  </headerFooter>
  <rowBreaks count="5" manualBreakCount="5">
    <brk id="75" max="13" man="1"/>
    <brk id="102" max="13" man="1"/>
    <brk id="114" max="13" man="1"/>
    <brk id="129" max="13" man="1"/>
    <brk id="157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2</vt:lpstr>
      <vt:lpstr>'пр 2'!Область_печати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Бурик Наталья Витальевна</dc:creator>
  <cp:lastModifiedBy>Бурик Наталья Витальевна</cp:lastModifiedBy>
  <cp:lastPrinted>2021-02-04T06:24:33Z</cp:lastPrinted>
  <dcterms:created xsi:type="dcterms:W3CDTF">2014-09-26T03:51:59Z</dcterms:created>
  <dcterms:modified xsi:type="dcterms:W3CDTF">2021-02-04T07:09:34Z</dcterms:modified>
</cp:coreProperties>
</file>